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24226"/>
  <mc:AlternateContent xmlns:mc="http://schemas.openxmlformats.org/markup-compatibility/2006">
    <mc:Choice Requires="x15">
      <x15ac:absPath xmlns:x15ac="http://schemas.microsoft.com/office/spreadsheetml/2010/11/ac" url="C:\Users\A1113131\Videos\Correction Pauline\"/>
    </mc:Choice>
  </mc:AlternateContent>
  <xr:revisionPtr revIDLastSave="0" documentId="13_ncr:1_{C75AB66F-4C1C-4B0F-91DE-0A0208AE22B5}" xr6:coauthVersionLast="47" xr6:coauthVersionMax="47" xr10:uidLastSave="{00000000-0000-0000-0000-000000000000}"/>
  <bookViews>
    <workbookView xWindow="-120" yWindow="-120" windowWidth="20730" windowHeight="11040" tabRatio="897" firstSheet="3" activeTab="5" xr2:uid="{00000000-000D-0000-FFFF-FFFF00000000}"/>
  </bookViews>
  <sheets>
    <sheet name="Mode d'emploi" sheetId="6" r:id="rId1"/>
    <sheet name="A3 en FR" sheetId="4" r:id="rId2"/>
    <sheet name="A3 en ANG" sheetId="31" r:id="rId3"/>
    <sheet name="1 - Contexte" sheetId="7" r:id="rId4"/>
    <sheet name="2 - Clarification du problème" sheetId="9" r:id="rId5"/>
    <sheet name="3 - Segmentation du problème" sheetId="32" r:id="rId6"/>
    <sheet name="4 - Ambition et cible " sheetId="11" r:id="rId7"/>
    <sheet name="Plan d'action court-terme" sheetId="33" r:id="rId8"/>
    <sheet name="5 - Analyse des root causes " sheetId="12" r:id="rId9"/>
    <sheet name="6 - Plan d'actions" sheetId="17" r:id="rId10"/>
    <sheet name="7 - Suivi des résultats" sheetId="18" r:id="rId11"/>
    <sheet name="8 - Standardisation &amp; partage" sheetId="19" r:id="rId12"/>
    <sheet name="9 - Check-list de cloture" sheetId="20" r:id="rId13"/>
    <sheet name="10 - CR audit " sheetId="22" r:id="rId14"/>
    <sheet name="11 - Synthèse analyse données" sheetId="16" r:id="rId15"/>
    <sheet name="12 - Synthèse défectologie" sheetId="14" r:id="rId16"/>
    <sheet name="13 - Synthèse des essais " sheetId="15" r:id="rId17"/>
    <sheet name="14 - Synthèse info benchs - R&amp;D" sheetId="26" r:id="rId18"/>
    <sheet name="15 - Why Why" sheetId="30" r:id="rId19"/>
    <sheet name="Etude cas particulier FAA" sheetId="34" r:id="rId20"/>
    <sheet name="Etude cas particulier HAB" sheetId="35" r:id="rId21"/>
    <sheet name="16- Schéma Process" sheetId="24" r:id="rId22"/>
    <sheet name="17 - Documentation" sheetId="27" r:id="rId23"/>
  </sheets>
  <externalReferences>
    <externalReference r:id="rId24"/>
    <externalReference r:id="rId2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3" i="9" l="1"/>
  <c r="M73" i="9"/>
  <c r="N73" i="9"/>
  <c r="L74" i="9"/>
  <c r="M74" i="9"/>
  <c r="N74" i="9"/>
  <c r="CK53" i="32"/>
  <c r="CJ53" i="32"/>
  <c r="CI53" i="32"/>
  <c r="CH53" i="32"/>
  <c r="CG53" i="32"/>
  <c r="CF53" i="32"/>
  <c r="CE53" i="32"/>
  <c r="CD53" i="32"/>
  <c r="CC53" i="32"/>
  <c r="CB53" i="32"/>
  <c r="CK52" i="32"/>
  <c r="CJ52" i="32"/>
  <c r="CI52" i="32"/>
  <c r="CH52" i="32"/>
  <c r="CG52" i="32"/>
  <c r="CF52" i="32"/>
  <c r="CE52" i="32"/>
  <c r="CD52" i="32"/>
  <c r="CC52" i="32"/>
  <c r="CB52" i="32"/>
  <c r="CK51" i="32"/>
  <c r="CJ51" i="32"/>
  <c r="CI51" i="32"/>
  <c r="CH51" i="32"/>
  <c r="CG51" i="32"/>
  <c r="CF51" i="32"/>
  <c r="CE51" i="32"/>
  <c r="CD51" i="32"/>
  <c r="CC51" i="32"/>
  <c r="CB51" i="32"/>
  <c r="CK50" i="32"/>
  <c r="CJ50" i="32"/>
  <c r="CI50" i="32"/>
  <c r="CH50" i="32"/>
  <c r="CG50" i="32"/>
  <c r="CF50" i="32"/>
  <c r="CE50" i="32"/>
  <c r="CD50" i="32"/>
  <c r="CC50" i="32"/>
  <c r="CB50" i="32"/>
  <c r="CK49" i="32"/>
  <c r="CJ49" i="32"/>
  <c r="CI49" i="32"/>
  <c r="CH49" i="32"/>
  <c r="CG49" i="32"/>
  <c r="CF49" i="32"/>
  <c r="CE49" i="32"/>
  <c r="CD49" i="32"/>
  <c r="CC49" i="32"/>
  <c r="CB49" i="32"/>
  <c r="CK48" i="32"/>
  <c r="CJ48" i="32"/>
  <c r="CI48" i="32"/>
  <c r="CH48" i="32"/>
  <c r="CG48" i="32"/>
  <c r="CF48" i="32"/>
  <c r="CE48" i="32"/>
  <c r="CD48" i="32"/>
  <c r="CC48" i="32"/>
  <c r="CB48" i="32"/>
  <c r="CJ30" i="32"/>
  <c r="CI30" i="32"/>
  <c r="CH30" i="32"/>
  <c r="CG30" i="32"/>
  <c r="CF30" i="32"/>
  <c r="CE30" i="32"/>
  <c r="CD30" i="32"/>
  <c r="CC30" i="32"/>
  <c r="CB30" i="32"/>
  <c r="CJ29" i="32"/>
  <c r="CI29" i="32"/>
  <c r="CH29" i="32"/>
  <c r="CG29" i="32"/>
  <c r="CF29" i="32"/>
  <c r="CE29" i="32"/>
  <c r="CD29" i="32"/>
  <c r="CC29" i="32"/>
  <c r="CB29" i="32"/>
  <c r="CJ28" i="32"/>
  <c r="CI28" i="32"/>
  <c r="CH28" i="32"/>
  <c r="CG28" i="32"/>
  <c r="CF28" i="32"/>
  <c r="CE28" i="32"/>
  <c r="CD28" i="32"/>
  <c r="CC28" i="32"/>
  <c r="CB28" i="32"/>
  <c r="CJ27" i="32"/>
  <c r="CI27" i="32"/>
  <c r="CH27" i="32"/>
  <c r="CG27" i="32"/>
  <c r="CF27" i="32"/>
  <c r="CE27" i="32"/>
  <c r="CD27" i="32"/>
  <c r="CC27" i="32"/>
  <c r="CB27" i="32"/>
  <c r="CJ26" i="32"/>
  <c r="CI26" i="32"/>
  <c r="CH26" i="32"/>
  <c r="CG26" i="32"/>
  <c r="CF26" i="32"/>
  <c r="CE26" i="32"/>
  <c r="CD26" i="32"/>
  <c r="CC26" i="32"/>
  <c r="CB26" i="32"/>
  <c r="CJ25" i="32"/>
  <c r="CI25" i="32"/>
  <c r="CH25" i="32"/>
  <c r="CG25" i="32"/>
  <c r="CF25" i="32"/>
  <c r="CE25" i="32"/>
  <c r="CD25" i="32"/>
  <c r="CC25" i="32"/>
  <c r="CB25" i="32"/>
  <c r="AF29" i="7"/>
  <c r="AF26" i="7"/>
  <c r="AF27" i="7"/>
  <c r="AF28" i="7"/>
  <c r="AF25" i="7"/>
  <c r="AE7" i="30" l="1"/>
  <c r="AD7" i="30"/>
  <c r="X10" i="17"/>
  <c r="Y10" i="17" s="1"/>
  <c r="Z10" i="17" s="1"/>
  <c r="AA10" i="17" s="1"/>
  <c r="AB10" i="17" s="1"/>
  <c r="AC10" i="17" s="1"/>
  <c r="AD10"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LANCELIN</author>
  </authors>
  <commentList>
    <comment ref="C10" authorId="0" shapeId="0" xr:uid="{00000000-0006-0000-0B00-000001000000}">
      <text>
        <r>
          <rPr>
            <b/>
            <sz val="9"/>
            <color indexed="81"/>
            <rFont val="Tahoma"/>
            <family val="2"/>
          </rPr>
          <t>Référence action du why-why</t>
        </r>
        <r>
          <rPr>
            <sz val="9"/>
            <color indexed="81"/>
            <rFont val="Tahoma"/>
            <family val="2"/>
          </rPr>
          <t xml:space="preserve">
</t>
        </r>
      </text>
    </comment>
    <comment ref="E10" authorId="0" shapeId="0" xr:uid="{00000000-0006-0000-0B00-000002000000}">
      <text>
        <r>
          <rPr>
            <b/>
            <sz val="9"/>
            <color indexed="81"/>
            <rFont val="Tahoma"/>
            <family val="2"/>
          </rPr>
          <t>PCP : Process Critical Parameter
AS : ASSUMPTION
QG : Quality Gate</t>
        </r>
      </text>
    </comment>
  </commentList>
</comments>
</file>

<file path=xl/sharedStrings.xml><?xml version="1.0" encoding="utf-8"?>
<sst xmlns="http://schemas.openxmlformats.org/spreadsheetml/2006/main" count="434" uniqueCount="305">
  <si>
    <t>Mode d'emploi</t>
  </si>
  <si>
    <t>XXXXX (project's title)</t>
  </si>
  <si>
    <t xml:space="preserve">Team : 
</t>
  </si>
  <si>
    <t xml:space="preserve">Created : 
Update : </t>
  </si>
  <si>
    <t>1. BACKGROUND</t>
  </si>
  <si>
    <t>5. ROOT CAUSES ANALYSIS</t>
  </si>
  <si>
    <t>2. CLARIFY THE PROBLEM</t>
  </si>
  <si>
    <t>3. BREAKDOWN THE PROBLEM</t>
  </si>
  <si>
    <t>6. DEVELOP COUNTERMEASURES</t>
  </si>
  <si>
    <t>4. TARGET SETTING</t>
  </si>
  <si>
    <t>7. MONITOR COUNTERMEASURES</t>
  </si>
  <si>
    <t>8. STANDARDISE AND SHARING</t>
  </si>
  <si>
    <t>1. CONTEXTE (BACKGROUND)</t>
  </si>
  <si>
    <t>2.  CLARIFIER LE PROBLEME (CLARIFY THE PROBLEM)</t>
  </si>
  <si>
    <t>Obligatoire</t>
  </si>
  <si>
    <t>4. SEGMENTATION DU PROBLEME (BREAKDOWN THE PROBLEM)</t>
  </si>
  <si>
    <t>Schéma du processus/process avec pondération des lieux de génération de la non-performance</t>
  </si>
  <si>
    <t>AMDEC avec les défaillances connues des défauts avec quantification (Outil intermédiaire)</t>
  </si>
  <si>
    <t>Diagnostic et détermination du périmètre de travail</t>
  </si>
  <si>
    <t>4.  AMBITION ET CIBLE (TARGET SETTING)</t>
  </si>
  <si>
    <t>5.  ANALYSE DES ROOT CAUSES (ROOT CAUSES ANALYSIS)</t>
  </si>
  <si>
    <t>Pour chaque cause significative identifiée dans le 6M, faire WW ou RCA</t>
  </si>
  <si>
    <t>Si aucune cause ne ressort du 6M, engager une réflexion avec des spécialistes, ou des autres sites pour identifier des paramètres/causes supplémentatires et les vérifier par expérimentation</t>
  </si>
  <si>
    <t>6 - Plan d'Actions</t>
  </si>
  <si>
    <t>Taux d'avancement</t>
  </si>
  <si>
    <t>%</t>
  </si>
  <si>
    <t>Listes à ne pas effacer</t>
  </si>
  <si>
    <t>Plan / Action lancée</t>
  </si>
  <si>
    <t>Deterioration</t>
  </si>
  <si>
    <t>Automatic</t>
  </si>
  <si>
    <t>Do / Action réalisée</t>
  </si>
  <si>
    <t>No impact</t>
  </si>
  <si>
    <t>Human</t>
  </si>
  <si>
    <t>Check / Vérification de l'efficacité effectuée</t>
  </si>
  <si>
    <t>Slight improvment</t>
  </si>
  <si>
    <t xml:space="preserve">Act / Action complémentaire prise </t>
  </si>
  <si>
    <t>Significant improvment</t>
  </si>
  <si>
    <t>Prioriser les actions en équipe</t>
  </si>
  <si>
    <t>Weekly Follow-up</t>
  </si>
  <si>
    <t>Création d'une demande de modification</t>
  </si>
  <si>
    <t>Start</t>
  </si>
  <si>
    <t xml:space="preserve">Target </t>
  </si>
  <si>
    <t>Action Number</t>
  </si>
  <si>
    <t>Action</t>
  </si>
  <si>
    <t>Type</t>
  </si>
  <si>
    <t>Pilot</t>
  </si>
  <si>
    <t>Jan</t>
  </si>
  <si>
    <t>Feb</t>
  </si>
  <si>
    <t>Mar</t>
  </si>
  <si>
    <t>Apr</t>
  </si>
  <si>
    <t>May</t>
  </si>
  <si>
    <t>Jun</t>
  </si>
  <si>
    <t>Jul</t>
  </si>
  <si>
    <t>Aug</t>
  </si>
  <si>
    <t>Sep</t>
  </si>
  <si>
    <t>Oct</t>
  </si>
  <si>
    <t>Nov</t>
  </si>
  <si>
    <t>Dec</t>
  </si>
  <si>
    <t>Efficiency</t>
  </si>
  <si>
    <t>Sustainability</t>
  </si>
  <si>
    <t>PDCA</t>
  </si>
  <si>
    <t>1. Immediate</t>
  </si>
  <si>
    <t>QG</t>
  </si>
  <si>
    <t>PCP</t>
  </si>
  <si>
    <t>Done</t>
  </si>
  <si>
    <t>ASS</t>
  </si>
  <si>
    <t>2. Mid-term</t>
  </si>
  <si>
    <t>3. Long term</t>
  </si>
  <si>
    <t>Outil disponible</t>
  </si>
  <si>
    <t>N/3 voting</t>
  </si>
  <si>
    <t>Matrice Impact/effort</t>
  </si>
  <si>
    <t>7. SUIVI DES RESULTATS (MONITOR COUNTERMEASURES)</t>
  </si>
  <si>
    <t>Graphique de suivi de la performance, avec la ligne de base</t>
  </si>
  <si>
    <t>Fiche de suivi Hebdo</t>
  </si>
  <si>
    <t>8. VERROUILLAGE ET PARTAGE</t>
  </si>
  <si>
    <t>Checklist à prévoir</t>
  </si>
  <si>
    <t>A3</t>
  </si>
  <si>
    <t>Standards mis à jours (modes opératoires, AMDEC, cartes de contrôle)</t>
  </si>
  <si>
    <t>Mise à jour systèmes</t>
  </si>
  <si>
    <t xml:space="preserve">Modes opératoires mis à jour </t>
  </si>
  <si>
    <t>Gammes SAP mises à jour</t>
  </si>
  <si>
    <t>Analyse fonctionnelle mise à jour</t>
  </si>
  <si>
    <t>Fiche reflexe mise à jour</t>
  </si>
  <si>
    <t>AMDEC mise à jour</t>
  </si>
  <si>
    <t>PMPP/OSPC mis à jour</t>
  </si>
  <si>
    <t>Bases defecto mise à jour ?</t>
  </si>
  <si>
    <t>Transversalisation</t>
  </si>
  <si>
    <t>Bilan du projet formalisé et achivé ? (A3 par ex.)</t>
  </si>
  <si>
    <t xml:space="preserve">Lien : </t>
  </si>
  <si>
    <t>Partage en communauté métier ?</t>
  </si>
  <si>
    <t>Date :</t>
  </si>
  <si>
    <t xml:space="preserve">10 - Check-list de clotûre </t>
  </si>
  <si>
    <t xml:space="preserve"> --&gt; trame vierge à compléter </t>
  </si>
  <si>
    <t xml:space="preserve">11 - Audit de clotûre </t>
  </si>
  <si>
    <t xml:space="preserve"> --&gt; si besoin, un audit terrain peut être effectué (spécifique ou partie de l'audit process) pour vérifier l'efficacité des actions sur le terrain</t>
  </si>
  <si>
    <t>CR audit à inclure dans le document</t>
  </si>
  <si>
    <t>12 - Synthèse analyse de bases de données / analyses statistiques</t>
  </si>
  <si>
    <t xml:space="preserve">13 - Synthèse des expertises défectologiques réalisées </t>
  </si>
  <si>
    <t xml:space="preserve"> --&gt; tableau avec ensemble des références expertises défecto</t>
  </si>
  <si>
    <t xml:space="preserve"> --&gt; lien vers les documents </t>
  </si>
  <si>
    <t xml:space="preserve"> --&gt; synthèse des connaissances</t>
  </si>
  <si>
    <t>14 - Synthèse des essais</t>
  </si>
  <si>
    <t>15 - Synthèse informations provenant des benchs ou R&amp;D</t>
  </si>
  <si>
    <t>17 - Description du process / Détection du défaut</t>
  </si>
  <si>
    <t>Defect creation</t>
  </si>
  <si>
    <t>Steelshop</t>
  </si>
  <si>
    <t>Hot Strip Mill</t>
  </si>
  <si>
    <t>Cold Rolling Mill</t>
  </si>
  <si>
    <t>xxx</t>
  </si>
  <si>
    <t>Inspection line</t>
  </si>
  <si>
    <t>Defect size</t>
  </si>
  <si>
    <t>Production route</t>
  </si>
  <si>
    <t>ASIS</t>
  </si>
  <si>
    <t>Controlers</t>
  </si>
  <si>
    <t>18 - Traçabilité des documents relatifs au Projet</t>
  </si>
  <si>
    <t>Liens speeder</t>
  </si>
  <si>
    <t>Liens defecto</t>
  </si>
  <si>
    <t>…</t>
  </si>
  <si>
    <r>
      <t>Equipe :</t>
    </r>
    <r>
      <rPr>
        <sz val="11"/>
        <rFont val="Arial"/>
        <family val="2"/>
      </rPr>
      <t xml:space="preserve"> </t>
    </r>
    <r>
      <rPr>
        <b/>
        <sz val="11"/>
        <rFont val="Arial"/>
        <family val="2"/>
      </rPr>
      <t>DQP</t>
    </r>
  </si>
  <si>
    <t xml:space="preserve">5. ANALYSE DES CAUSES RACINE (Root causes)
</t>
  </si>
  <si>
    <t xml:space="preserve">6. MISE EN ŒUVRE DES SOLUTIONS
</t>
  </si>
  <si>
    <t xml:space="preserve">7. SUIVI DES RESULTATS
</t>
  </si>
  <si>
    <t xml:space="preserve">8. VERROUILLAGE ET PARTAGE
</t>
  </si>
  <si>
    <t xml:space="preserve">Plan d'actions issu du WHY - WHY </t>
  </si>
  <si>
    <t>RETOUR</t>
  </si>
  <si>
    <t>LES ACTIONS DOIVENT ETRE SAISIES DANS LES FICHIERS D'AMELIORATIONS 
Click droit sur la cellule en dessous de "Action" et cliquez sur saisir les actions dans Action_CAP</t>
  </si>
  <si>
    <t>Actions</t>
  </si>
  <si>
    <t>Init graphe</t>
  </si>
  <si>
    <t>Why(1)</t>
  </si>
  <si>
    <t>Why(2)</t>
  </si>
  <si>
    <t>Why(3)</t>
  </si>
  <si>
    <t>Why(4)</t>
  </si>
  <si>
    <t>Why(5)</t>
  </si>
  <si>
    <t>Why(6)</t>
  </si>
  <si>
    <t>Why(7)</t>
  </si>
  <si>
    <t>Why(8)</t>
  </si>
  <si>
    <t>lancées</t>
  </si>
  <si>
    <t>soldées</t>
  </si>
  <si>
    <t>ACTIONS</t>
  </si>
  <si>
    <t>Pilote</t>
  </si>
  <si>
    <t>Délai</t>
  </si>
  <si>
    <t>Réalisé</t>
  </si>
  <si>
    <t>Commentaire</t>
  </si>
  <si>
    <t>*</t>
  </si>
  <si>
    <t>Phénomène</t>
  </si>
  <si>
    <t>Pourquoi</t>
  </si>
  <si>
    <t>Problème de surépaisseur</t>
  </si>
  <si>
    <t>Effort d'engagement incorrect</t>
  </si>
  <si>
    <t>Mauvais paramétrage de l'opératur</t>
  </si>
  <si>
    <t>Le projet nouvelle surverse a été un échec (malgré assistance ARSA et benchs réalisés avec nombreux sites)</t>
  </si>
  <si>
    <r>
      <t xml:space="preserve">Bilan de fin d'affaire avec R&amp;D et ETN en cours de finalisation </t>
    </r>
    <r>
      <rPr>
        <b/>
        <sz val="16"/>
        <color indexed="10"/>
        <rFont val="Arial"/>
        <family val="2"/>
      </rPr>
      <t>(aspect technique et organisationnel ?)</t>
    </r>
    <r>
      <rPr>
        <b/>
        <sz val="16"/>
        <rFont val="Arial"/>
        <family val="2"/>
      </rPr>
      <t xml:space="preserve">
</t>
    </r>
    <r>
      <rPr>
        <b/>
        <sz val="16"/>
        <color indexed="10"/>
        <rFont val="Arial"/>
        <family val="2"/>
      </rPr>
      <t>Projet nouvelle surverse : communication entre CMO et clients a-t-elle bien été réalisée ?</t>
    </r>
  </si>
  <si>
    <t>R. Delanoë</t>
  </si>
  <si>
    <t>Vérification</t>
  </si>
  <si>
    <t>Le temps de traitement des actions est trop long vu du client</t>
  </si>
  <si>
    <t>Certaines actions structurantes sont à long terme car nécessitent de la reconception, des commandes externes, des essais…</t>
  </si>
  <si>
    <t>non</t>
  </si>
  <si>
    <t xml:space="preserve">Il y a un décalage de 2 mois entre la production + actions réalisés et les retours clients (ou litiges) </t>
  </si>
  <si>
    <t>Il y a un manque de communication avec le client (informer des essais, du besoin de consommer en priorité les bobines d'essais, etc...)</t>
  </si>
  <si>
    <r>
      <t xml:space="preserve">Gouvernance à redéfinir / clarifier entre CMO - CTS - PerfC - Usine (procédures suffisamment détaillées ?)
Bench avec Mardycke (Crise Toyota)
</t>
    </r>
    <r>
      <rPr>
        <b/>
        <sz val="16"/>
        <color indexed="10"/>
        <rFont val="Arial"/>
        <family val="2"/>
      </rPr>
      <t>Présence du pilote du département Industriel à systématiser dans les échanges avec CMO et le client</t>
    </r>
  </si>
  <si>
    <t>Des commnication régulière ont été faites à CMO et au client (voir TimeLine). Néanmoins les réponses apportées n'ont pas permis de démontrer la cohérence de nos actions et des délais de résolution du problème.</t>
  </si>
  <si>
    <t>Plein de projets ont été démarrés en même temps dans le cadre du programme référence GI Z et de Construisons 2025, mais à la fin ce sont les mêmes ressources qui travaillent sur tous ces projet</t>
  </si>
  <si>
    <t>La matrice de priorisation des projets / actions a été réalisée tardivement
(Identification des actions à fort impact et à moindre coût et délai)</t>
  </si>
  <si>
    <t>Création arbre de valeur Galsa 1 et identification / priorisation des projets TopReact</t>
  </si>
  <si>
    <t>A. Fall / R. Delanoë</t>
  </si>
  <si>
    <t>31/12/2024 ?</t>
  </si>
  <si>
    <t>Equipes déjà mobilisées sur la gestion de crise brisures pour le client Renault Trucks de février à septembre 2024</t>
  </si>
  <si>
    <t>Les actions identifiées et réalisées ne sont pas pertinentes du point de vu client</t>
  </si>
  <si>
    <t>Les plans d'action proposés ne sont pas challengés par une tierce</t>
  </si>
  <si>
    <t>Rôle des parties prenantes pas clairement défini lors de la mise en place de la gouvernance Construisons 2025/ReAct</t>
  </si>
  <si>
    <t>Redéfinir le rôle des participants aux comités TopReact.
Diffuser les CR des comités (décisions, actions) aux personnes intéressées (Redescente d'information)</t>
  </si>
  <si>
    <t>A. Fall / Change leader</t>
  </si>
  <si>
    <t>Les délais et la forme sont challengés (par le change leader et les autres participants) pas le fond</t>
  </si>
  <si>
    <t>Niveau d'expertise des participants aux gouvernances pas en adéquation avec les projets</t>
  </si>
  <si>
    <t>Vérifier valeur ajoutée des participants aux comités TopReact
Lors des comités TopReact, balayer et challenger les plans d'action sur le fond et pas que sur la forme ou les délais
Diffuser les CR des comités (décisions, actions) aux personnes intéressées (Redescente d'information)</t>
  </si>
  <si>
    <t>L'amélioration des KPI qualité interne  (%DD et REP pour mattes) est en décalage avec les résultats qualité externe</t>
  </si>
  <si>
    <t>Les défauts mattes vus par le client ne sont pas visibles en interne (Défaut de la taille de 1mm² piégé dans le revêtement)</t>
  </si>
  <si>
    <t>Projet reconnaissance SIAS avec BigData en cours, avec appui DQP</t>
  </si>
  <si>
    <t>Les défauts mattes sont non suffisamment filtrés en usine</t>
  </si>
  <si>
    <t>Les défauts mattes vus par le client sont non visibles au SIAS (Défaut de la taille de 1mm² piégé dans le revêtement)</t>
  </si>
  <si>
    <t>Les tests presse réalisés ne permettent pas de révéler les défauts mattes qui se produisent de façon aléatoire</t>
  </si>
  <si>
    <t>Tests réalisés aux extrémités des bobines, alors que le défaut survient de façon aléatoire dans la bobine</t>
  </si>
  <si>
    <t>Nombreux tests presse réalisés (recto / verso ; avec augmentation profondeur d'emboutissage) : pas d'amélioration de la détectabilité</t>
  </si>
  <si>
    <t>Le mur qualité global a été mis en place trop tardivement</t>
  </si>
  <si>
    <t>Pas de procédure décrivant la gestion des murs qualité à Auto-Industrie</t>
  </si>
  <si>
    <t>Rédiger une procédure de gestion des murs qualité Auto-Industrie</t>
  </si>
  <si>
    <t>M. Frotey</t>
  </si>
  <si>
    <t>Le déclenchement du mode gestion de crise est arrivé trop tard</t>
  </si>
  <si>
    <t>A aucun moment quelqu'un a suffisament tiré la sonnette d'alarme pour déclencher le mode Gestion de crise (Ni PerfC, ni CTS, ni CMO, ni MS Q, ni MS PQ)</t>
  </si>
  <si>
    <t>Gouvernance</t>
  </si>
  <si>
    <t xml:space="preserve">
Prioriser les audits système sur les lignes rencontrant de la non qualité (interne ou externe) récurrente</t>
  </si>
  <si>
    <t>NLE : Beaucoup d'alerte au travers des HighLight CMO, participation NLE au mensuel Projet GiZ, 6 HL en 2024 pour format Q2, dont 2024W29 : "A consolidation of the quality during the next months is very important to prevent a critical supplier level."</t>
  </si>
  <si>
    <t>La procédures cadre gestion de crise est non clairement connue et  déclinée dans le département Auto-Industrie</t>
  </si>
  <si>
    <t>Les personnels sont non (in)formés de l'existence de cette procédure</t>
  </si>
  <si>
    <t>Pas de parcours de formation WebTuteur pour les MS Q et MOQ</t>
  </si>
  <si>
    <r>
      <t xml:space="preserve">Mettre à jour parcours WebTuteur MS Q et MOQ </t>
    </r>
    <r>
      <rPr>
        <b/>
        <sz val="16"/>
        <color indexed="10"/>
        <rFont val="Arial"/>
        <family val="2"/>
      </rPr>
      <t>(VK : avec procédures cadre à lire en priorité)</t>
    </r>
    <r>
      <rPr>
        <b/>
        <sz val="16"/>
        <rFont val="Arial"/>
        <family val="2"/>
      </rPr>
      <t xml:space="preserve">
Prévoir focus sur litiges lors comités qualité mensuels</t>
    </r>
  </si>
  <si>
    <t>DQP
M. Frotey</t>
  </si>
  <si>
    <t>Un mail automatique de "équipe.domino" pour signaler la diffusion d'une nouvelle procédure cadre ou de sa mise à jour ne suffit pas à considérer celle-ci comme connue et appliquée par son destinataire</t>
  </si>
  <si>
    <r>
      <t xml:space="preserve">Mettre en place formation / sensibilisation (flash qualité ?) sur existence et contenu de la procédure cadre ou ajouter focus sur nouvelles procédures à l'ordre du jour des communautés MS Q / MS PQ
</t>
    </r>
    <r>
      <rPr>
        <b/>
        <sz val="16"/>
        <color indexed="10"/>
        <rFont val="Arial"/>
        <family val="2"/>
      </rPr>
      <t xml:space="preserve">(VK : Mettre en place audit LPA sur compréhension diffusion nouvelle procédure cadre)
</t>
    </r>
    <r>
      <rPr>
        <b/>
        <sz val="16"/>
        <rFont val="Arial"/>
        <family val="2"/>
      </rPr>
      <t xml:space="preserve">
Transversaliser aux autres procédures cadres qui impactent directement les clients et sur autres sites/départements</t>
    </r>
  </si>
  <si>
    <t>DQP
DQP</t>
  </si>
  <si>
    <t>Il n'y a pas de déclinaison de la procédure cadre Gestion de crise au niveau du département</t>
  </si>
  <si>
    <t>Nécessité de la décliner au niveau département ?</t>
  </si>
  <si>
    <t xml:space="preserve">Les 1ers murs qualité mis en place n'ont pas permis d'éviter les réoccurrences </t>
  </si>
  <si>
    <t>Les murs qualité sont non challengés par une tierce partie</t>
  </si>
  <si>
    <t>Faire challenger l'efficacité des murs qualité par un support DQP</t>
  </si>
  <si>
    <t>M. Henry</t>
  </si>
  <si>
    <t xml:space="preserve">Pas de correction éfficace de ma régulation </t>
  </si>
  <si>
    <t>Le processus de pilotage du traitement des litiges n'est pas satisfaisant.</t>
  </si>
  <si>
    <t>Ressources PerfC et usines insuffisantes pour tout traiter ?</t>
  </si>
  <si>
    <t>Ressources suffisantes côté Perf C</t>
  </si>
  <si>
    <t>NLE : La ressource PerfC n'est pas à l'origine des difficultés rencontrées.</t>
  </si>
  <si>
    <t>Gouvernance irrégulière sur avancement des actions / traitements des litiges</t>
  </si>
  <si>
    <t>Intégrer la gouvernance dans une instance existante (Comité Qualité Auto-Industrie mensuel ?)</t>
  </si>
  <si>
    <t>Pertinence des actions renseignées dans Quarto IssueFiles ?</t>
  </si>
  <si>
    <t>Les actions sont définies par les sachants / experts de la ligne</t>
  </si>
  <si>
    <t>Les actions ont évolué au cours du temps, certaines prometteuses puis se révélant inefficaces</t>
  </si>
  <si>
    <t>La défaillance du processus n'a pas été détectée à travers des audits internes</t>
  </si>
  <si>
    <t>Mettre en place des audits système sur fonctionnement / vitalité processus réclamation client au niveau Auto-Industrie.
Transversalisation AMF ?</t>
  </si>
  <si>
    <t>Courbes suivi KPI Tf et ppm vu du client</t>
  </si>
  <si>
    <t>A vérifier : indicateurs internes diluent résultats Audi Ingolstadt parmis les autres clients</t>
  </si>
  <si>
    <t>Qu'est-ce qui est vendu aux clients en terme d'aspect ? A0 = combien de défauts permis ? Taille/densité défauts permis ?</t>
  </si>
  <si>
    <t>Recenssement des actions Projet Maîtrise du gros bout</t>
  </si>
  <si>
    <t>Listes des actions en cours</t>
  </si>
  <si>
    <t>Etude des pratiques des différentes équipes</t>
  </si>
  <si>
    <t>Recenssement des différents cas de defauts liés au gros bout</t>
  </si>
  <si>
    <t>Analyse des paramètres importants pour la gestion de notre GB. Quels paramètres entrainent une dérive ?</t>
  </si>
  <si>
    <t xml:space="preserve">Mise à jour des documents Promato </t>
  </si>
  <si>
    <t xml:space="preserve">Avancement de l'action </t>
  </si>
  <si>
    <t xml:space="preserve">Date de début de l'action </t>
  </si>
  <si>
    <t>Responsables</t>
  </si>
  <si>
    <t>André O. ,  Jing Jing L.</t>
  </si>
  <si>
    <t>André O. , Frédéric H.</t>
  </si>
  <si>
    <t>André O. , Frédéric H., Pauline B. , Abdel A. , Jing Jing L.</t>
  </si>
  <si>
    <t>André O. , Pauline B. , Jing Jing L.</t>
  </si>
  <si>
    <t>Légende</t>
  </si>
  <si>
    <t>Pas débuteé</t>
  </si>
  <si>
    <t>Débuté</t>
  </si>
  <si>
    <t>Avancé</t>
  </si>
  <si>
    <t>Réalisation d'un modèle de paramétrage</t>
  </si>
  <si>
    <t>x</t>
  </si>
  <si>
    <t>André O. , Pauline B. , Abdel A. , Jing Jing L.</t>
  </si>
  <si>
    <t>Projet maîtrise du Gros Bout - TopReact 512624</t>
  </si>
  <si>
    <t>Définir le problème du gros bout</t>
  </si>
  <si>
    <t>Analyse cas particulier défaut Cœur 28/03/2025</t>
  </si>
  <si>
    <t>André O., Jing Jing L.</t>
  </si>
  <si>
    <t>Analyse données 2024 et 2025 par Equipe, Type d'acier …</t>
  </si>
  <si>
    <t>André O., Jing Jing L., Jim S., Frédéric H.</t>
  </si>
  <si>
    <t>André O., Jing Jing L., Pauline B., Frédéric H.</t>
  </si>
  <si>
    <t>Etude impact de la limite de réguation</t>
  </si>
  <si>
    <t>André O., Kevin G.</t>
  </si>
  <si>
    <t>Très avancé</t>
  </si>
  <si>
    <t>Date limite de fin</t>
  </si>
  <si>
    <t>X</t>
  </si>
  <si>
    <t>En continu</t>
  </si>
  <si>
    <t>01/07//2025</t>
  </si>
  <si>
    <t xml:space="preserve"> MAJ MOQSE pour procédure d'engagement</t>
  </si>
  <si>
    <t>A revoir</t>
  </si>
  <si>
    <r>
      <t xml:space="preserve">2. CLARIFIER LE PROBLEME
</t>
    </r>
    <r>
      <rPr>
        <sz val="11"/>
        <rFont val="Arial"/>
        <family val="2"/>
      </rPr>
      <t xml:space="preserve">Deux principaux modes de défaillance sont associés au gros bout :
Une valeur trop élevée, pouvant entraîner un non-respect des critères de la filière, notamment dans le cas des bobines destinées à Basse-Indre, avec apparition possible du défaut HAB.Une valeur trop faible, susceptible de provoquer un effondrement de la bobine sous son propre poids. </t>
    </r>
    <r>
      <rPr>
        <b/>
        <u/>
        <sz val="11"/>
        <rFont val="Arial"/>
        <family val="2"/>
      </rPr>
      <t xml:space="preserve"> </t>
    </r>
    <r>
      <rPr>
        <b/>
        <u/>
        <sz val="12"/>
        <rFont val="Arial"/>
        <family val="2"/>
      </rPr>
      <t xml:space="preserve">                                                                          </t>
    </r>
  </si>
  <si>
    <r>
      <t>3. SEGMENTATION DU PROBLEME</t>
    </r>
    <r>
      <rPr>
        <sz val="12"/>
        <rFont val="Arial"/>
        <family val="2"/>
      </rPr>
      <t xml:space="preserve">                                                                                                                                                                     </t>
    </r>
    <r>
      <rPr>
        <sz val="11"/>
        <rFont val="Arial"/>
        <family val="2"/>
      </rPr>
      <t xml:space="preserve">Au niveau du 5C, le processus se décompose en trois phases : l’engagement, le laminage à grande vitesse et le dégagement.Concernant le gros bout, la phase la plus déterminante est celle de l’engagement. Cette étape se déroule cage par cage, avec ou sans ajustement de l’opérateur sur l’effort de serrage appliqué.Un préréglage défini par le modèle est appliqué pour chaque cage.En fonction de l’épaisseur visée en sortie, la régulation peut être immédiate ou présenter un certain retard.Des événements non standardisés peuvent également survenir, comme l’impossibilité pour l’équipe d’engager correctement la bobine, conduisant à la mise en place de solutions non formalisées dans les procédures existantes. </t>
    </r>
    <r>
      <rPr>
        <sz val="12"/>
        <rFont val="Arial"/>
        <family val="2"/>
      </rPr>
      <t xml:space="preserve">
 </t>
    </r>
  </si>
  <si>
    <r>
      <t>4. AMBITION ET CIBLE (objectif)</t>
    </r>
    <r>
      <rPr>
        <sz val="12"/>
        <rFont val="Arial"/>
        <family val="2"/>
      </rPr>
      <t xml:space="preserve">                                                                                                                                             </t>
    </r>
    <r>
      <rPr>
        <sz val="11"/>
        <rFont val="Arial"/>
        <family val="2"/>
      </rPr>
      <t xml:space="preserve">Ce projet fait partie des projet TopReact au niveau du 5C. Les objetifs sont :                                                       5C57 - </t>
    </r>
    <r>
      <rPr>
        <sz val="11"/>
        <color rgb="FFFF0000"/>
        <rFont val="Arial"/>
        <family val="2"/>
      </rPr>
      <t>Diminuer le GY de 1024,6 à 1007,6</t>
    </r>
    <r>
      <rPr>
        <sz val="11"/>
        <rFont val="Arial"/>
        <family val="2"/>
      </rPr>
      <t xml:space="preserve"> (-17pts FB) – Projet 512624 (2,9 Pts GY)</t>
    </r>
  </si>
  <si>
    <t>Chiffres 2024  (11753 Bobines pour B.I)</t>
  </si>
  <si>
    <t>Total bobine</t>
  </si>
  <si>
    <t>Equipe</t>
  </si>
  <si>
    <t>Nombre bob HAB</t>
  </si>
  <si>
    <t>HAB</t>
  </si>
  <si>
    <t>Pas HAB</t>
  </si>
  <si>
    <t>U20T</t>
  </si>
  <si>
    <t>U224</t>
  </si>
  <si>
    <t>U325</t>
  </si>
  <si>
    <t>U608</t>
  </si>
  <si>
    <t>U610</t>
  </si>
  <si>
    <t>U612</t>
  </si>
  <si>
    <t>U615</t>
  </si>
  <si>
    <t>U618</t>
  </si>
  <si>
    <t>U639</t>
  </si>
  <si>
    <t>Totalt</t>
  </si>
  <si>
    <t>Chiffre 2025 (3887 bobines pour B.I)</t>
  </si>
  <si>
    <t>U699</t>
  </si>
  <si>
    <t>Création : 08/04/2025
Mise à jour du :  05/05/2025</t>
  </si>
  <si>
    <r>
      <t xml:space="preserve">1. CONTEXTE
</t>
    </r>
    <r>
      <rPr>
        <sz val="11"/>
        <rFont val="Arial"/>
        <family val="2"/>
      </rPr>
      <t xml:space="preserve">Sur la ligne du 5C, les bobines sont réalisées avec une surépaisseur en début de bande, afin d’éviter un affaissement sous leur propre poids.La gestion de ce gros bout est primordiale. En fonction des filières prévues pour la bobine, les contraintes liées au gros bout peuvent varier.Les bobines destinées à Basse-Indre, par exemple, présentent des restrictions d’épaisseur en début de bande plus strictes que celles des autres filières.La maîtrise du gros bout constitue donc un enjeu majeur sur le 5C. En 2024 cette non maîtrise a engendré une perte estimée à </t>
    </r>
    <r>
      <rPr>
        <sz val="11"/>
        <color rgb="FFFF0000"/>
        <rFont val="Arial"/>
        <family val="2"/>
      </rPr>
      <t>230000 euros</t>
    </r>
    <r>
      <rPr>
        <sz val="11"/>
        <rFont val="Arial"/>
        <family val="2"/>
      </rPr>
      <t>.</t>
    </r>
  </si>
  <si>
    <t>Defaut coeur (cas particulier du 28/03/2025)</t>
  </si>
  <si>
    <t xml:space="preserve"> </t>
  </si>
  <si>
    <t>Aspect Impact Régulation</t>
  </si>
  <si>
    <t>Répartition des cas de HAB</t>
  </si>
  <si>
    <t>Seulement 0,9mm</t>
  </si>
  <si>
    <t>Seulement 1,1 mm</t>
  </si>
  <si>
    <t>Les deux critères</t>
  </si>
  <si>
    <t>Année 2024</t>
  </si>
  <si>
    <t>Année 2025</t>
  </si>
  <si>
    <t>Aspect effort de serrage à l'engagement</t>
  </si>
  <si>
    <t>An</t>
  </si>
  <si>
    <t>Motif Détail</t>
  </si>
  <si>
    <t>NQ</t>
  </si>
  <si>
    <t>2021</t>
  </si>
  <si>
    <t>2022</t>
  </si>
  <si>
    <t>2023</t>
  </si>
  <si>
    <t>2024</t>
  </si>
  <si>
    <t>FAA</t>
  </si>
  <si>
    <t>Impact MAM</t>
  </si>
  <si>
    <t>2025 YTD</t>
  </si>
  <si>
    <t>Total TAB</t>
  </si>
  <si>
    <t xml:space="preserve">HAB selon nuance =&gt; Top dérouté U20T et 612 </t>
  </si>
  <si>
    <t>methode ou mesure</t>
  </si>
  <si>
    <t xml:space="preserve">1. reduction HAB pour atteindre le budget défaut groupé HTE </t>
  </si>
  <si>
    <t>2, ne pas aggraver le défaut cœur, atteindre le bugdet cœur 0,1% (projet ReAct )</t>
  </si>
  <si>
    <t>Aspect Equipe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</si>
</sst>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W&quot;##"/>
    <numFmt numFmtId="165" formatCode="dd/mm/yy"/>
    <numFmt numFmtId="166" formatCode="0.0"/>
  </numFmts>
  <fonts count="53" x14ac:knownFonts="1">
    <font>
      <sz val="10"/>
      <name val="Arial"/>
    </font>
    <font>
      <sz val="11"/>
      <color theme="1"/>
      <name val="Calibri"/>
      <family val="2"/>
      <scheme val="minor"/>
    </font>
    <font>
      <sz val="9"/>
      <name val="Arial"/>
      <family val="2"/>
    </font>
    <font>
      <sz val="8"/>
      <name val="Arial"/>
      <family val="2"/>
    </font>
    <font>
      <b/>
      <sz val="12"/>
      <name val="Arial"/>
      <family val="2"/>
    </font>
    <font>
      <b/>
      <u/>
      <sz val="10"/>
      <name val="Arial"/>
      <family val="2"/>
    </font>
    <font>
      <sz val="10"/>
      <name val="Arial"/>
      <family val="2"/>
    </font>
    <font>
      <b/>
      <sz val="14"/>
      <name val="Arial"/>
      <family val="2"/>
    </font>
    <font>
      <b/>
      <u/>
      <sz val="12"/>
      <name val="Arial"/>
      <family val="2"/>
    </font>
    <font>
      <b/>
      <sz val="11"/>
      <name val="Arial"/>
      <family val="2"/>
    </font>
    <font>
      <b/>
      <sz val="10"/>
      <name val="Arial"/>
      <family val="2"/>
    </font>
    <font>
      <sz val="10"/>
      <name val="Arial"/>
      <family val="2"/>
    </font>
    <font>
      <u/>
      <sz val="10"/>
      <color indexed="12"/>
      <name val="Arial"/>
      <family val="2"/>
    </font>
    <font>
      <u/>
      <sz val="10"/>
      <name val="Arial"/>
      <family val="2"/>
    </font>
    <font>
      <b/>
      <sz val="9"/>
      <color indexed="81"/>
      <name val="Tahoma"/>
      <family val="2"/>
    </font>
    <font>
      <sz val="9"/>
      <color indexed="81"/>
      <name val="Tahoma"/>
      <family val="2"/>
    </font>
    <font>
      <sz val="11"/>
      <name val="Arial"/>
      <family val="2"/>
    </font>
    <font>
      <i/>
      <sz val="10"/>
      <name val="Arial"/>
      <family val="2"/>
    </font>
    <font>
      <sz val="9"/>
      <name val="Arial"/>
      <family val="2"/>
    </font>
    <font>
      <sz val="9"/>
      <name val="Wingdings 3"/>
      <family val="1"/>
      <charset val="2"/>
    </font>
    <font>
      <sz val="6"/>
      <name val="Symbol"/>
      <family val="1"/>
      <charset val="2"/>
    </font>
    <font>
      <sz val="10"/>
      <color theme="3"/>
      <name val="Arial"/>
      <family val="2"/>
    </font>
    <font>
      <b/>
      <sz val="10"/>
      <color rgb="FF0070C0"/>
      <name val="Arial"/>
      <family val="2"/>
    </font>
    <font>
      <b/>
      <u/>
      <sz val="10"/>
      <color rgb="FF0070C0"/>
      <name val="Arial"/>
      <family val="2"/>
    </font>
    <font>
      <b/>
      <sz val="12"/>
      <color theme="3" tint="0.39997558519241921"/>
      <name val="Arial"/>
      <family val="2"/>
    </font>
    <font>
      <b/>
      <sz val="12"/>
      <color rgb="FF0070C0"/>
      <name val="Arial"/>
      <family val="2"/>
    </font>
    <font>
      <b/>
      <u/>
      <sz val="16"/>
      <color rgb="FF000000"/>
      <name val="Calibri"/>
      <family val="2"/>
    </font>
    <font>
      <b/>
      <u/>
      <sz val="16"/>
      <name val="Calibri"/>
      <family val="2"/>
      <scheme val="minor"/>
    </font>
    <font>
      <b/>
      <u/>
      <sz val="16"/>
      <color rgb="FF000000"/>
      <name val="Calibri"/>
      <family val="2"/>
      <scheme val="minor"/>
    </font>
    <font>
      <b/>
      <u/>
      <sz val="16"/>
      <color rgb="FFFF0000"/>
      <name val="Arial"/>
      <family val="2"/>
    </font>
    <font>
      <b/>
      <u/>
      <sz val="12"/>
      <color rgb="FF0070C0"/>
      <name val="Arial"/>
      <family val="2"/>
    </font>
    <font>
      <b/>
      <sz val="14"/>
      <color rgb="FFFF0000"/>
      <name val="Arial"/>
      <family val="2"/>
    </font>
    <font>
      <sz val="12"/>
      <name val="Arial"/>
      <family val="2"/>
    </font>
    <font>
      <sz val="10"/>
      <name val="Arial"/>
    </font>
    <font>
      <b/>
      <sz val="16"/>
      <name val="Arial"/>
      <family val="2"/>
    </font>
    <font>
      <b/>
      <sz val="18"/>
      <name val="Arial"/>
      <family val="2"/>
    </font>
    <font>
      <b/>
      <sz val="16"/>
      <color indexed="41"/>
      <name val="Arial"/>
      <family val="2"/>
    </font>
    <font>
      <b/>
      <sz val="48"/>
      <color indexed="12"/>
      <name val="Arial"/>
      <family val="2"/>
    </font>
    <font>
      <sz val="16"/>
      <name val="Arial"/>
      <family val="2"/>
    </font>
    <font>
      <b/>
      <sz val="36"/>
      <name val="Comic Sans MS"/>
      <family val="4"/>
    </font>
    <font>
      <u/>
      <sz val="14"/>
      <color indexed="12"/>
      <name val="Arial"/>
      <family val="2"/>
    </font>
    <font>
      <b/>
      <sz val="20"/>
      <color indexed="10"/>
      <name val="Comic Sans MS"/>
      <family val="4"/>
    </font>
    <font>
      <sz val="18"/>
      <name val="Arial"/>
      <family val="2"/>
    </font>
    <font>
      <b/>
      <sz val="16"/>
      <color rgb="FF00FFFF"/>
      <name val="Arial"/>
      <family val="2"/>
    </font>
    <font>
      <b/>
      <sz val="16"/>
      <color rgb="FF000000"/>
      <name val="Arial"/>
      <family val="2"/>
    </font>
    <font>
      <b/>
      <sz val="16"/>
      <color indexed="10"/>
      <name val="Arial"/>
      <family val="2"/>
    </font>
    <font>
      <b/>
      <sz val="16"/>
      <color rgb="FFFF0000"/>
      <name val="Arial"/>
      <family val="2"/>
    </font>
    <font>
      <b/>
      <sz val="10"/>
      <color rgb="FFFF0000"/>
      <name val="Arial"/>
      <family val="2"/>
    </font>
    <font>
      <b/>
      <u/>
      <sz val="11"/>
      <name val="Arial"/>
      <family val="2"/>
    </font>
    <font>
      <sz val="11"/>
      <color rgb="FFFF0000"/>
      <name val="Arial"/>
      <family val="2"/>
    </font>
    <font>
      <b/>
      <sz val="26"/>
      <name val="Arial"/>
      <family val="2"/>
    </font>
    <font>
      <sz val="10"/>
      <color rgb="FF000000"/>
      <name val="Arial"/>
      <family val="2"/>
    </font>
    <font>
      <b/>
      <sz val="11"/>
      <color theme="0"/>
      <name val="Calibri"/>
      <family val="2"/>
      <scheme val="minor"/>
    </font>
  </fonts>
  <fills count="23">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00"/>
        <bgColor rgb="FF000000"/>
      </patternFill>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rgb="FFFF0000"/>
        <bgColor indexed="64"/>
      </patternFill>
    </fill>
    <fill>
      <patternFill patternType="solid">
        <fgColor indexed="10"/>
        <bgColor indexed="64"/>
      </patternFill>
    </fill>
    <fill>
      <patternFill patternType="solid">
        <fgColor rgb="FF00B05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7171"/>
        <bgColor indexed="64"/>
      </patternFill>
    </fill>
    <fill>
      <patternFill patternType="solid">
        <fgColor rgb="FF0070C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4"/>
        <bgColor theme="4"/>
      </patternFill>
    </fill>
    <fill>
      <patternFill patternType="solid">
        <fgColor theme="4" tint="0.79998168889431442"/>
        <bgColor theme="4" tint="0.79998168889431442"/>
      </patternFill>
    </fill>
  </fills>
  <borders count="42">
    <border>
      <left/>
      <right/>
      <top/>
      <bottom/>
      <diagonal/>
    </border>
    <border>
      <left/>
      <right/>
      <top style="double">
        <color indexed="64"/>
      </top>
      <bottom style="double">
        <color indexed="64"/>
      </bottom>
      <diagonal/>
    </border>
    <border>
      <left style="double">
        <color indexed="64"/>
      </left>
      <right style="double">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indexed="64"/>
      </top>
      <bottom style="thin">
        <color indexed="64"/>
      </bottom>
      <diagonal/>
    </border>
  </borders>
  <cellStyleXfs count="7">
    <xf numFmtId="0" fontId="0" fillId="0" borderId="0"/>
    <xf numFmtId="0" fontId="12" fillId="0" borderId="0" applyNumberFormat="0" applyFill="0" applyBorder="0" applyAlignment="0" applyProtection="0">
      <alignment vertical="top"/>
      <protection locked="0"/>
    </xf>
    <xf numFmtId="0" fontId="11" fillId="0" borderId="0"/>
    <xf numFmtId="0" fontId="6" fillId="0" borderId="0"/>
    <xf numFmtId="0" fontId="6" fillId="0" borderId="0"/>
    <xf numFmtId="9" fontId="33" fillId="0" borderId="0" applyFont="0" applyFill="0" applyBorder="0" applyAlignment="0" applyProtection="0"/>
    <xf numFmtId="0" fontId="1" fillId="0" borderId="0"/>
  </cellStyleXfs>
  <cellXfs count="273">
    <xf numFmtId="0" fontId="0" fillId="0" borderId="0" xfId="0"/>
    <xf numFmtId="0" fontId="2" fillId="0" borderId="0" xfId="0" applyFont="1"/>
    <xf numFmtId="0" fontId="2" fillId="0" borderId="1" xfId="0" applyFont="1" applyBorder="1"/>
    <xf numFmtId="0" fontId="2" fillId="0" borderId="2" xfId="0" applyFont="1" applyBorder="1"/>
    <xf numFmtId="0" fontId="10" fillId="0" borderId="0" xfId="0" applyFont="1"/>
    <xf numFmtId="0" fontId="11" fillId="0" borderId="0" xfId="2"/>
    <xf numFmtId="0" fontId="12" fillId="0" borderId="0" xfId="1" applyAlignment="1" applyProtection="1"/>
    <xf numFmtId="0" fontId="13" fillId="0" borderId="0" xfId="0" applyFont="1"/>
    <xf numFmtId="0" fontId="5" fillId="0" borderId="0" xfId="0" applyFont="1"/>
    <xf numFmtId="0" fontId="21" fillId="0" borderId="0" xfId="0" applyFont="1"/>
    <xf numFmtId="0" fontId="0" fillId="0" borderId="0" xfId="0" applyAlignment="1">
      <alignment horizontal="center"/>
    </xf>
    <xf numFmtId="0" fontId="10" fillId="4" borderId="3"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10" fillId="0" borderId="3" xfId="0" applyFont="1" applyBorder="1"/>
    <xf numFmtId="0" fontId="10" fillId="0" borderId="3" xfId="0" applyFont="1" applyBorder="1" applyAlignment="1">
      <alignment vertical="center"/>
    </xf>
    <xf numFmtId="0" fontId="10" fillId="0" borderId="3" xfId="0" applyFont="1" applyBorder="1" applyAlignment="1">
      <alignment horizontal="center"/>
    </xf>
    <xf numFmtId="0" fontId="10" fillId="0" borderId="3" xfId="0" applyFont="1" applyBorder="1" applyAlignment="1">
      <alignment horizontal="center" vertical="center"/>
    </xf>
    <xf numFmtId="164" fontId="0" fillId="5" borderId="3" xfId="0" applyNumberFormat="1" applyFill="1" applyBorder="1"/>
    <xf numFmtId="164" fontId="0" fillId="0" borderId="3" xfId="0" applyNumberFormat="1" applyBorder="1"/>
    <xf numFmtId="0" fontId="0" fillId="0" borderId="3" xfId="0" applyBorder="1" applyAlignment="1">
      <alignment horizontal="center" vertical="center"/>
    </xf>
    <xf numFmtId="0" fontId="0" fillId="0" borderId="3" xfId="0" applyBorder="1"/>
    <xf numFmtId="0" fontId="22" fillId="0" borderId="0" xfId="0" applyFont="1"/>
    <xf numFmtId="0" fontId="23" fillId="2" borderId="0" xfId="2" applyFont="1" applyFill="1"/>
    <xf numFmtId="0" fontId="10" fillId="7" borderId="3" xfId="0" applyFont="1" applyFill="1" applyBorder="1" applyAlignment="1">
      <alignment horizontal="center" vertical="center"/>
    </xf>
    <xf numFmtId="0" fontId="10" fillId="7" borderId="3" xfId="0" applyFont="1" applyFill="1" applyBorder="1" applyAlignment="1">
      <alignment horizontal="center" vertical="center" wrapText="1"/>
    </xf>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0" fillId="0" borderId="4" xfId="0" applyBorder="1" applyAlignment="1">
      <alignment horizontal="center"/>
    </xf>
    <xf numFmtId="0" fontId="24" fillId="0" borderId="0" xfId="0" applyFont="1"/>
    <xf numFmtId="0" fontId="25" fillId="0" borderId="0" xfId="0" applyFont="1"/>
    <xf numFmtId="0" fontId="10" fillId="0" borderId="0" xfId="2" applyFont="1"/>
    <xf numFmtId="0" fontId="17" fillId="0" borderId="0" xfId="0" applyFont="1"/>
    <xf numFmtId="0" fontId="11" fillId="0" borderId="0" xfId="2" applyAlignment="1">
      <alignment vertical="center"/>
    </xf>
    <xf numFmtId="0" fontId="2" fillId="0" borderId="6" xfId="0" applyFont="1" applyBorder="1"/>
    <xf numFmtId="0" fontId="26" fillId="0" borderId="0" xfId="0" applyFont="1"/>
    <xf numFmtId="0" fontId="23" fillId="2" borderId="0" xfId="2" applyFont="1" applyFill="1" applyAlignment="1">
      <alignment horizontal="left" vertical="center"/>
    </xf>
    <xf numFmtId="0" fontId="0" fillId="0" borderId="0" xfId="0" applyAlignment="1">
      <alignment horizontal="left" vertical="center"/>
    </xf>
    <xf numFmtId="0" fontId="27" fillId="0" borderId="0" xfId="0" applyFont="1"/>
    <xf numFmtId="0" fontId="28" fillId="0" borderId="0" xfId="0" applyFont="1" applyAlignment="1">
      <alignment horizontal="left" readingOrder="1"/>
    </xf>
    <xf numFmtId="0" fontId="29" fillId="0" borderId="0" xfId="0" applyFont="1"/>
    <xf numFmtId="0" fontId="30" fillId="2" borderId="0" xfId="2" applyFont="1" applyFill="1"/>
    <xf numFmtId="0" fontId="30" fillId="2" borderId="0" xfId="2" applyFont="1" applyFill="1" applyAlignment="1">
      <alignment horizontal="left" vertical="center"/>
    </xf>
    <xf numFmtId="0" fontId="6" fillId="0" borderId="0" xfId="0" applyFont="1"/>
    <xf numFmtId="0" fontId="24" fillId="3" borderId="0" xfId="0" applyFont="1" applyFill="1"/>
    <xf numFmtId="0" fontId="31" fillId="0" borderId="0" xfId="0" applyFont="1"/>
    <xf numFmtId="0" fontId="18" fillId="0" borderId="0" xfId="0" applyFont="1"/>
    <xf numFmtId="0" fontId="8" fillId="0" borderId="7" xfId="0" applyFont="1" applyBorder="1"/>
    <xf numFmtId="0" fontId="2" fillId="0" borderId="6" xfId="0" applyFont="1" applyBorder="1" applyAlignment="1">
      <alignment horizontal="left" indent="4"/>
    </xf>
    <xf numFmtId="0" fontId="5" fillId="0" borderId="6" xfId="0" applyFont="1" applyBorder="1"/>
    <xf numFmtId="0" fontId="19" fillId="0" borderId="0" xfId="0" applyFont="1"/>
    <xf numFmtId="0" fontId="20" fillId="0" borderId="0" xfId="0" applyFont="1" applyAlignment="1">
      <alignment horizontal="left" indent="2"/>
    </xf>
    <xf numFmtId="0" fontId="20" fillId="0" borderId="0" xfId="0" applyFont="1" applyAlignment="1">
      <alignment horizontal="left"/>
    </xf>
    <xf numFmtId="0" fontId="6" fillId="0" borderId="0" xfId="3"/>
    <xf numFmtId="0" fontId="23" fillId="2" borderId="0" xfId="3" applyFont="1" applyFill="1"/>
    <xf numFmtId="0" fontId="30" fillId="2" borderId="0" xfId="3" applyFont="1" applyFill="1"/>
    <xf numFmtId="0" fontId="6" fillId="0" borderId="0" xfId="0" applyFont="1" applyAlignment="1">
      <alignment vertical="center"/>
    </xf>
    <xf numFmtId="0" fontId="2" fillId="0" borderId="8" xfId="0" applyFont="1" applyBorder="1"/>
    <xf numFmtId="0" fontId="2" fillId="0" borderId="9" xfId="0" applyFont="1" applyBorder="1"/>
    <xf numFmtId="0" fontId="2" fillId="0" borderId="5" xfId="0" applyFont="1" applyBorder="1"/>
    <xf numFmtId="0" fontId="2" fillId="0" borderId="10" xfId="0" applyFont="1" applyBorder="1"/>
    <xf numFmtId="0" fontId="2" fillId="0" borderId="11" xfId="0" applyFont="1" applyBorder="1"/>
    <xf numFmtId="0" fontId="2" fillId="0" borderId="12" xfId="0" applyFont="1" applyBorder="1"/>
    <xf numFmtId="0" fontId="2" fillId="0" borderId="0" xfId="0" applyFont="1" applyAlignment="1">
      <alignment vertical="center"/>
    </xf>
    <xf numFmtId="0" fontId="2" fillId="0" borderId="5" xfId="0" applyFont="1" applyBorder="1" applyAlignment="1">
      <alignment vertical="center"/>
    </xf>
    <xf numFmtId="9" fontId="6" fillId="0" borderId="3" xfId="0" applyNumberFormat="1"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wrapText="1"/>
    </xf>
    <xf numFmtId="0" fontId="3" fillId="0" borderId="3" xfId="0" applyFont="1" applyBorder="1" applyAlignment="1">
      <alignment horizontal="center" wrapText="1"/>
    </xf>
    <xf numFmtId="0" fontId="6" fillId="0" borderId="3" xfId="0" applyFont="1" applyBorder="1" applyAlignment="1">
      <alignment horizontal="center" vertical="center"/>
    </xf>
    <xf numFmtId="0" fontId="6" fillId="6" borderId="3" xfId="0" applyFont="1" applyFill="1" applyBorder="1" applyAlignment="1">
      <alignment horizontal="center" vertical="center"/>
    </xf>
    <xf numFmtId="0" fontId="6" fillId="0" borderId="3" xfId="0" applyFont="1" applyBorder="1" applyAlignment="1">
      <alignment horizontal="center" vertical="center" wrapText="1"/>
    </xf>
    <xf numFmtId="0" fontId="6" fillId="0" borderId="0" xfId="0" applyFont="1" applyAlignment="1">
      <alignment horizontal="right"/>
    </xf>
    <xf numFmtId="0" fontId="6" fillId="0" borderId="0" xfId="0" applyFont="1" applyAlignment="1">
      <alignment vertical="center" wrapText="1"/>
    </xf>
    <xf numFmtId="0" fontId="34" fillId="0" borderId="0" xfId="0" applyFont="1"/>
    <xf numFmtId="0" fontId="35" fillId="0" borderId="0" xfId="0" applyFont="1" applyAlignment="1">
      <alignment horizontal="center" vertical="center"/>
    </xf>
    <xf numFmtId="0" fontId="36" fillId="0" borderId="0" xfId="0" applyFont="1" applyAlignment="1">
      <alignment horizontal="center" vertical="center" shrinkToFit="1"/>
    </xf>
    <xf numFmtId="0" fontId="38" fillId="0" borderId="0" xfId="0" applyFont="1" applyAlignment="1">
      <alignment horizontal="center" vertical="center"/>
    </xf>
    <xf numFmtId="14" fontId="39" fillId="0" borderId="0" xfId="0" applyNumberFormat="1" applyFont="1" applyAlignment="1">
      <alignment horizontal="center" vertical="center"/>
    </xf>
    <xf numFmtId="0" fontId="34" fillId="0" borderId="0" xfId="0" applyFont="1" applyAlignment="1">
      <alignment horizontal="center" wrapText="1"/>
    </xf>
    <xf numFmtId="0" fontId="34" fillId="0" borderId="0" xfId="0" applyFont="1" applyAlignment="1">
      <alignment horizontal="center"/>
    </xf>
    <xf numFmtId="0" fontId="34" fillId="0" borderId="0" xfId="0" applyFont="1" applyAlignment="1">
      <alignment horizontal="center" vertical="center"/>
    </xf>
    <xf numFmtId="0" fontId="40" fillId="0" borderId="0" xfId="1" applyFont="1" applyFill="1" applyBorder="1" applyAlignment="1" applyProtection="1"/>
    <xf numFmtId="0" fontId="35" fillId="0" borderId="0" xfId="0" applyFont="1" applyAlignment="1">
      <alignment horizontal="center" vertical="center" wrapText="1"/>
    </xf>
    <xf numFmtId="0" fontId="34" fillId="0" borderId="0" xfId="0" applyFont="1" applyAlignment="1">
      <alignment horizontal="center" vertical="center" wrapText="1"/>
    </xf>
    <xf numFmtId="0" fontId="38" fillId="0" borderId="0" xfId="0" applyFont="1" applyAlignment="1">
      <alignment vertical="center"/>
    </xf>
    <xf numFmtId="0" fontId="34" fillId="0" borderId="0" xfId="0" applyFont="1" applyAlignment="1">
      <alignment horizontal="left" vertical="center"/>
    </xf>
    <xf numFmtId="165" fontId="34" fillId="0" borderId="0" xfId="0" applyNumberFormat="1" applyFont="1" applyAlignment="1">
      <alignment horizontal="center" vertical="center" wrapText="1"/>
    </xf>
    <xf numFmtId="0" fontId="42" fillId="0" borderId="0" xfId="0" applyFont="1" applyAlignment="1">
      <alignment vertical="center"/>
    </xf>
    <xf numFmtId="0" fontId="34" fillId="9" borderId="26" xfId="0" applyFont="1" applyFill="1" applyBorder="1" applyAlignment="1">
      <alignment vertical="center"/>
    </xf>
    <xf numFmtId="0" fontId="34" fillId="9" borderId="27" xfId="0" applyFont="1" applyFill="1" applyBorder="1" applyAlignment="1">
      <alignment horizontal="center" vertical="center"/>
    </xf>
    <xf numFmtId="0" fontId="34" fillId="10" borderId="28" xfId="0" applyFont="1" applyFill="1" applyBorder="1" applyAlignment="1">
      <alignment horizontal="center" vertical="center"/>
    </xf>
    <xf numFmtId="0" fontId="34" fillId="10" borderId="29" xfId="0" applyFont="1" applyFill="1" applyBorder="1" applyAlignment="1">
      <alignment horizontal="center" vertical="center"/>
    </xf>
    <xf numFmtId="165" fontId="34" fillId="10" borderId="30" xfId="0" applyNumberFormat="1" applyFont="1" applyFill="1" applyBorder="1" applyAlignment="1">
      <alignment horizontal="center" vertical="center" wrapText="1"/>
    </xf>
    <xf numFmtId="15" fontId="34" fillId="10" borderId="29" xfId="0" applyNumberFormat="1" applyFont="1" applyFill="1" applyBorder="1" applyAlignment="1">
      <alignment horizontal="center" vertical="center"/>
    </xf>
    <xf numFmtId="0" fontId="34" fillId="10" borderId="30" xfId="0" applyFont="1" applyFill="1" applyBorder="1" applyAlignment="1">
      <alignment horizontal="center" vertical="center"/>
    </xf>
    <xf numFmtId="0" fontId="35" fillId="0" borderId="0" xfId="0" applyFont="1"/>
    <xf numFmtId="0" fontId="34" fillId="9" borderId="0" xfId="0" applyFont="1" applyFill="1" applyAlignment="1">
      <alignment horizontal="center" vertical="center"/>
    </xf>
    <xf numFmtId="0" fontId="35" fillId="0" borderId="0" xfId="0" applyFont="1" applyAlignment="1">
      <alignment horizontal="center"/>
    </xf>
    <xf numFmtId="165" fontId="35" fillId="0" borderId="0" xfId="0" applyNumberFormat="1" applyFont="1" applyAlignment="1">
      <alignment horizontal="center" vertical="center" wrapText="1"/>
    </xf>
    <xf numFmtId="0" fontId="43" fillId="11" borderId="30" xfId="0" applyFont="1" applyFill="1" applyBorder="1" applyAlignment="1">
      <alignment horizontal="center"/>
    </xf>
    <xf numFmtId="0" fontId="44" fillId="5" borderId="30" xfId="0" applyFont="1" applyFill="1" applyBorder="1" applyAlignment="1">
      <alignment horizontal="center"/>
    </xf>
    <xf numFmtId="0" fontId="34" fillId="0" borderId="0" xfId="0" applyFont="1" applyAlignment="1">
      <alignment wrapText="1"/>
    </xf>
    <xf numFmtId="0" fontId="34" fillId="0" borderId="30" xfId="0" applyFont="1" applyBorder="1" applyAlignment="1">
      <alignment horizontal="center" vertical="center" wrapText="1"/>
    </xf>
    <xf numFmtId="0" fontId="34" fillId="0" borderId="0" xfId="0" applyFont="1" applyAlignment="1">
      <alignment horizontal="center" vertical="center" textRotation="255"/>
    </xf>
    <xf numFmtId="0" fontId="34" fillId="0" borderId="0" xfId="0" applyFont="1" applyAlignment="1">
      <alignment textRotation="255"/>
    </xf>
    <xf numFmtId="0" fontId="34" fillId="0" borderId="0" xfId="0" quotePrefix="1" applyFont="1" applyAlignment="1">
      <alignment horizontal="center" vertical="center" wrapText="1"/>
    </xf>
    <xf numFmtId="0" fontId="34" fillId="12" borderId="30" xfId="0" applyFont="1" applyFill="1" applyBorder="1" applyAlignment="1">
      <alignment horizontal="center" vertical="center" shrinkToFit="1"/>
    </xf>
    <xf numFmtId="0" fontId="34" fillId="0" borderId="0" xfId="0" applyFont="1" applyAlignment="1">
      <alignment horizontal="center" vertical="center" shrinkToFit="1"/>
    </xf>
    <xf numFmtId="0" fontId="34" fillId="0" borderId="31" xfId="0" applyFont="1" applyBorder="1" applyAlignment="1">
      <alignment horizontal="center" vertical="center" wrapText="1"/>
    </xf>
    <xf numFmtId="0" fontId="34" fillId="0" borderId="32" xfId="0" applyFont="1" applyBorder="1" applyAlignment="1">
      <alignment horizontal="left" vertical="center" wrapText="1"/>
    </xf>
    <xf numFmtId="0" fontId="34" fillId="0" borderId="32" xfId="0" applyFont="1" applyBorder="1" applyAlignment="1">
      <alignment horizontal="center" vertical="center" wrapText="1"/>
    </xf>
    <xf numFmtId="14" fontId="34" fillId="0" borderId="32" xfId="0" applyNumberFormat="1" applyFont="1" applyBorder="1" applyAlignment="1">
      <alignment horizontal="center" vertical="center" wrapText="1"/>
    </xf>
    <xf numFmtId="165" fontId="34" fillId="0" borderId="32" xfId="0" applyNumberFormat="1" applyFont="1" applyBorder="1" applyAlignment="1">
      <alignment horizontal="center" vertical="center" wrapText="1"/>
    </xf>
    <xf numFmtId="0" fontId="34" fillId="0" borderId="33" xfId="0" applyFont="1" applyBorder="1"/>
    <xf numFmtId="0" fontId="34" fillId="0" borderId="0" xfId="0" applyFont="1" applyAlignment="1">
      <alignment horizontal="left" vertical="center" wrapText="1"/>
    </xf>
    <xf numFmtId="14" fontId="34" fillId="0" borderId="0" xfId="0" applyNumberFormat="1" applyFont="1" applyAlignment="1">
      <alignment horizontal="center" vertical="center" wrapText="1"/>
    </xf>
    <xf numFmtId="0" fontId="44" fillId="5" borderId="30" xfId="0" applyFont="1" applyFill="1" applyBorder="1" applyAlignment="1">
      <alignment horizontal="center" vertical="center" wrapText="1"/>
    </xf>
    <xf numFmtId="0" fontId="34" fillId="10" borderId="30" xfId="0" applyFont="1" applyFill="1" applyBorder="1" applyAlignment="1">
      <alignment horizontal="center" vertical="center" wrapText="1"/>
    </xf>
    <xf numFmtId="0" fontId="46" fillId="0" borderId="30" xfId="0" applyFont="1" applyBorder="1" applyAlignment="1">
      <alignment horizontal="center" vertical="center" wrapText="1"/>
    </xf>
    <xf numFmtId="0" fontId="34" fillId="0" borderId="34" xfId="0" applyFont="1" applyBorder="1" applyAlignment="1">
      <alignment horizontal="center" vertical="center" wrapText="1"/>
    </xf>
    <xf numFmtId="0" fontId="34" fillId="5" borderId="32" xfId="0" applyFont="1" applyFill="1" applyBorder="1" applyAlignment="1">
      <alignment horizontal="left" vertical="center" wrapText="1"/>
    </xf>
    <xf numFmtId="165" fontId="46" fillId="5" borderId="32" xfId="0" applyNumberFormat="1" applyFont="1" applyFill="1" applyBorder="1" applyAlignment="1">
      <alignment horizontal="center" vertical="center" wrapText="1"/>
    </xf>
    <xf numFmtId="0" fontId="44" fillId="0" borderId="0" xfId="0" applyFont="1" applyAlignment="1">
      <alignment horizontal="center" vertical="center" wrapText="1"/>
    </xf>
    <xf numFmtId="0" fontId="34" fillId="0" borderId="30" xfId="0" quotePrefix="1" applyFont="1" applyBorder="1" applyAlignment="1">
      <alignment horizontal="center" vertical="center" wrapText="1"/>
    </xf>
    <xf numFmtId="0" fontId="44" fillId="5" borderId="30" xfId="0" quotePrefix="1" applyFont="1" applyFill="1" applyBorder="1" applyAlignment="1">
      <alignment horizontal="center" vertical="center" wrapText="1"/>
    </xf>
    <xf numFmtId="0" fontId="44" fillId="0" borderId="0" xfId="0" applyFont="1" applyAlignment="1">
      <alignment horizontal="center"/>
    </xf>
    <xf numFmtId="0" fontId="34" fillId="0" borderId="32" xfId="0" applyFont="1" applyBorder="1" applyAlignment="1">
      <alignment horizontal="left" vertical="center"/>
    </xf>
    <xf numFmtId="0" fontId="34" fillId="0" borderId="32" xfId="0" applyFont="1" applyBorder="1" applyAlignment="1">
      <alignment horizontal="center" vertical="center"/>
    </xf>
    <xf numFmtId="0" fontId="34" fillId="0" borderId="31" xfId="0" applyFont="1" applyBorder="1" applyAlignment="1">
      <alignment horizontal="center" vertical="center"/>
    </xf>
    <xf numFmtId="0" fontId="46" fillId="0" borderId="0" xfId="0" applyFont="1" applyAlignment="1">
      <alignment horizontal="center" vertical="center"/>
    </xf>
    <xf numFmtId="0" fontId="6" fillId="0" borderId="3" xfId="0" applyFont="1" applyBorder="1" applyAlignment="1">
      <alignment horizontal="center"/>
    </xf>
    <xf numFmtId="0" fontId="6" fillId="0" borderId="3" xfId="0" applyFont="1" applyBorder="1"/>
    <xf numFmtId="0" fontId="0" fillId="11" borderId="3" xfId="0" applyFill="1" applyBorder="1"/>
    <xf numFmtId="0" fontId="0" fillId="5" borderId="3" xfId="0" applyFill="1" applyBorder="1"/>
    <xf numFmtId="0" fontId="0" fillId="4" borderId="3" xfId="0" applyFill="1" applyBorder="1"/>
    <xf numFmtId="0" fontId="0" fillId="13" borderId="3" xfId="0" applyFill="1" applyBorder="1"/>
    <xf numFmtId="0" fontId="6" fillId="0" borderId="3" xfId="0" applyFont="1" applyFill="1" applyBorder="1"/>
    <xf numFmtId="14" fontId="0" fillId="0" borderId="3" xfId="0" applyNumberFormat="1" applyBorder="1" applyAlignment="1">
      <alignment horizontal="center"/>
    </xf>
    <xf numFmtId="0" fontId="47" fillId="0" borderId="3" xfId="0" applyFont="1" applyBorder="1" applyAlignment="1">
      <alignment horizontal="center"/>
    </xf>
    <xf numFmtId="0" fontId="0" fillId="0" borderId="35" xfId="0" applyBorder="1"/>
    <xf numFmtId="0" fontId="0" fillId="0" borderId="36" xfId="0" applyBorder="1"/>
    <xf numFmtId="0" fontId="11" fillId="0" borderId="3" xfId="2" applyBorder="1"/>
    <xf numFmtId="0" fontId="11" fillId="0" borderId="3" xfId="2" applyBorder="1" applyAlignment="1">
      <alignment vertical="center"/>
    </xf>
    <xf numFmtId="0" fontId="0" fillId="16" borderId="3" xfId="0" applyFill="1" applyBorder="1"/>
    <xf numFmtId="0" fontId="0" fillId="17" borderId="3" xfId="0" applyFill="1" applyBorder="1"/>
    <xf numFmtId="0" fontId="0" fillId="18" borderId="3" xfId="0" applyFill="1" applyBorder="1"/>
    <xf numFmtId="0" fontId="0" fillId="0" borderId="0" xfId="0" applyBorder="1"/>
    <xf numFmtId="9" fontId="0" fillId="0" borderId="3" xfId="5" applyFont="1" applyBorder="1" applyAlignment="1">
      <alignment horizontal="center"/>
    </xf>
    <xf numFmtId="0" fontId="0" fillId="0" borderId="4" xfId="0" applyBorder="1"/>
    <xf numFmtId="0" fontId="0" fillId="0" borderId="37" xfId="0" applyBorder="1"/>
    <xf numFmtId="9" fontId="0" fillId="19" borderId="3" xfId="5" applyFont="1" applyFill="1" applyBorder="1" applyAlignment="1">
      <alignment horizontal="center"/>
    </xf>
    <xf numFmtId="9" fontId="0" fillId="11" borderId="3" xfId="5" applyFont="1" applyFill="1" applyBorder="1" applyAlignment="1">
      <alignment horizontal="center"/>
    </xf>
    <xf numFmtId="0" fontId="51" fillId="20" borderId="3" xfId="0" applyFont="1" applyFill="1" applyBorder="1"/>
    <xf numFmtId="9" fontId="0" fillId="0" borderId="3" xfId="5" applyFont="1" applyBorder="1"/>
    <xf numFmtId="0" fontId="52" fillId="21" borderId="38" xfId="0" applyFont="1" applyFill="1" applyBorder="1"/>
    <xf numFmtId="0" fontId="52" fillId="21" borderId="39" xfId="0" applyFont="1" applyFill="1" applyBorder="1"/>
    <xf numFmtId="0" fontId="52" fillId="21" borderId="40" xfId="0" applyFont="1" applyFill="1" applyBorder="1"/>
    <xf numFmtId="0" fontId="0" fillId="22" borderId="38" xfId="0" applyFill="1" applyBorder="1"/>
    <xf numFmtId="0" fontId="0" fillId="22" borderId="39" xfId="0" applyFill="1" applyBorder="1"/>
    <xf numFmtId="0" fontId="0" fillId="22" borderId="40" xfId="0" applyFill="1" applyBorder="1"/>
    <xf numFmtId="0" fontId="0" fillId="0" borderId="38" xfId="0" applyBorder="1"/>
    <xf numFmtId="0" fontId="0" fillId="0" borderId="39" xfId="0" applyBorder="1"/>
    <xf numFmtId="0" fontId="0" fillId="0" borderId="40" xfId="0" applyBorder="1"/>
    <xf numFmtId="2" fontId="0" fillId="22" borderId="40" xfId="0" applyNumberFormat="1" applyFill="1" applyBorder="1"/>
    <xf numFmtId="2" fontId="0" fillId="0" borderId="40" xfId="0" applyNumberFormat="1" applyBorder="1"/>
    <xf numFmtId="166" fontId="0" fillId="0" borderId="0" xfId="0" applyNumberFormat="1"/>
    <xf numFmtId="10" fontId="0" fillId="0" borderId="0" xfId="0" applyNumberFormat="1"/>
    <xf numFmtId="0" fontId="0" fillId="0" borderId="0" xfId="0" applyFill="1" applyBorder="1" applyAlignment="1"/>
    <xf numFmtId="0" fontId="0" fillId="0" borderId="17" xfId="0" applyBorder="1"/>
    <xf numFmtId="0" fontId="51" fillId="0" borderId="0" xfId="0" applyFont="1" applyFill="1" applyBorder="1"/>
    <xf numFmtId="0" fontId="0" fillId="0" borderId="0" xfId="0" applyFill="1" applyBorder="1"/>
    <xf numFmtId="9" fontId="0" fillId="0" borderId="0" xfId="5" applyFont="1" applyFill="1" applyBorder="1"/>
    <xf numFmtId="0" fontId="8" fillId="0" borderId="7" xfId="0" applyFont="1" applyBorder="1" applyAlignment="1">
      <alignment vertical="top" wrapText="1"/>
    </xf>
    <xf numFmtId="0" fontId="0" fillId="0" borderId="8" xfId="0" applyBorder="1" applyAlignment="1">
      <alignment vertical="top"/>
    </xf>
    <xf numFmtId="0" fontId="0" fillId="0" borderId="9" xfId="0" applyBorder="1" applyAlignment="1">
      <alignment vertical="top"/>
    </xf>
    <xf numFmtId="0" fontId="0" fillId="0" borderId="6" xfId="0" applyBorder="1" applyAlignment="1">
      <alignment vertical="top"/>
    </xf>
    <xf numFmtId="0" fontId="0" fillId="0" borderId="0" xfId="0" applyAlignment="1">
      <alignment vertical="top"/>
    </xf>
    <xf numFmtId="0" fontId="0" fillId="0" borderId="5"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0" fillId="0" borderId="8" xfId="0" applyBorder="1" applyAlignment="1">
      <alignment wrapText="1"/>
    </xf>
    <xf numFmtId="0" fontId="0" fillId="0" borderId="9" xfId="0" applyBorder="1" applyAlignment="1">
      <alignment wrapText="1"/>
    </xf>
    <xf numFmtId="0" fontId="0" fillId="0" borderId="6" xfId="0" applyBorder="1" applyAlignment="1">
      <alignment wrapText="1"/>
    </xf>
    <xf numFmtId="0" fontId="0" fillId="0" borderId="0" xfId="0" applyAlignment="1">
      <alignment wrapText="1"/>
    </xf>
    <xf numFmtId="0" fontId="0" fillId="0" borderId="5"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4" fillId="0" borderId="13" xfId="0" applyFont="1" applyBorder="1" applyAlignment="1">
      <alignment horizontal="right"/>
    </xf>
    <xf numFmtId="0" fontId="4" fillId="0" borderId="1" xfId="0" applyFont="1" applyBorder="1" applyAlignment="1">
      <alignment horizontal="right"/>
    </xf>
    <xf numFmtId="0" fontId="4" fillId="0" borderId="14" xfId="0" applyFont="1" applyBorder="1" applyAlignment="1">
      <alignment horizontal="right"/>
    </xf>
    <xf numFmtId="0" fontId="8" fillId="0" borderId="7" xfId="0" applyFont="1" applyBorder="1" applyAlignment="1">
      <alignment horizontal="left" vertical="top" wrapText="1"/>
    </xf>
    <xf numFmtId="0" fontId="0" fillId="0" borderId="8" xfId="0" applyBorder="1" applyAlignment="1">
      <alignment horizontal="left" vertical="top"/>
    </xf>
    <xf numFmtId="0" fontId="0" fillId="0" borderId="9" xfId="0" applyBorder="1" applyAlignment="1">
      <alignment horizontal="left" vertical="top"/>
    </xf>
    <xf numFmtId="0" fontId="0" fillId="0" borderId="6" xfId="0" applyBorder="1" applyAlignment="1">
      <alignment horizontal="left" vertical="top"/>
    </xf>
    <xf numFmtId="0" fontId="0" fillId="0" borderId="0" xfId="0" applyAlignment="1">
      <alignment horizontal="left" vertical="top"/>
    </xf>
    <xf numFmtId="0" fontId="0" fillId="0" borderId="5"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9" fillId="0" borderId="13" xfId="0" applyFont="1" applyBorder="1" applyAlignment="1">
      <alignment horizontal="left" wrapText="1"/>
    </xf>
    <xf numFmtId="0" fontId="9" fillId="0" borderId="1" xfId="0" applyFont="1" applyBorder="1" applyAlignment="1">
      <alignment horizontal="left"/>
    </xf>
    <xf numFmtId="0" fontId="9" fillId="0" borderId="14" xfId="0" applyFont="1" applyBorder="1" applyAlignment="1">
      <alignment horizontal="left"/>
    </xf>
    <xf numFmtId="0" fontId="7" fillId="0" borderId="13" xfId="0" applyFont="1" applyBorder="1" applyAlignment="1">
      <alignment horizontal="center" vertical="center"/>
    </xf>
    <xf numFmtId="0" fontId="7" fillId="0" borderId="1" xfId="0" applyFont="1" applyBorder="1" applyAlignment="1">
      <alignment horizontal="center" vertical="center"/>
    </xf>
    <xf numFmtId="0" fontId="7" fillId="0" borderId="14" xfId="0" applyFont="1" applyBorder="1" applyAlignment="1">
      <alignment horizontal="center" vertical="center"/>
    </xf>
    <xf numFmtId="0" fontId="9" fillId="0" borderId="13" xfId="0" applyFont="1" applyBorder="1" applyAlignment="1">
      <alignment horizontal="left" vertical="center" wrapText="1"/>
    </xf>
    <xf numFmtId="0" fontId="9" fillId="0" borderId="1" xfId="0" applyFont="1" applyBorder="1" applyAlignment="1">
      <alignment horizontal="left" vertical="center" wrapText="1"/>
    </xf>
    <xf numFmtId="0" fontId="9" fillId="0" borderId="14" xfId="0" applyFont="1" applyBorder="1" applyAlignment="1">
      <alignment horizontal="left" vertical="center" wrapText="1"/>
    </xf>
    <xf numFmtId="0" fontId="6" fillId="0" borderId="15" xfId="0" applyFont="1"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xf>
    <xf numFmtId="0" fontId="0" fillId="0" borderId="22" xfId="0" applyBorder="1" applyAlignment="1">
      <alignment horizontal="left" vertical="top"/>
    </xf>
    <xf numFmtId="0" fontId="51" fillId="20" borderId="35" xfId="0" applyFont="1" applyFill="1" applyBorder="1" applyAlignment="1">
      <alignment horizontal="center"/>
    </xf>
    <xf numFmtId="0" fontId="51" fillId="20" borderId="41" xfId="0" applyFont="1" applyFill="1" applyBorder="1" applyAlignment="1">
      <alignment horizontal="center"/>
    </xf>
    <xf numFmtId="0" fontId="51" fillId="20" borderId="36" xfId="0" applyFont="1" applyFill="1" applyBorder="1" applyAlignment="1">
      <alignment horizontal="center"/>
    </xf>
    <xf numFmtId="0" fontId="51" fillId="0" borderId="0" xfId="0" applyFont="1" applyFill="1" applyBorder="1" applyAlignment="1">
      <alignment horizontal="center"/>
    </xf>
    <xf numFmtId="0" fontId="51" fillId="0" borderId="35" xfId="0" applyFont="1" applyBorder="1" applyAlignment="1">
      <alignment horizontal="center"/>
    </xf>
    <xf numFmtId="0" fontId="51" fillId="0" borderId="36" xfId="0" applyFont="1" applyBorder="1" applyAlignment="1">
      <alignment horizontal="center"/>
    </xf>
    <xf numFmtId="0" fontId="6" fillId="0" borderId="0" xfId="0" applyFont="1" applyAlignment="1">
      <alignment horizontal="left" wrapText="1"/>
    </xf>
    <xf numFmtId="0" fontId="50" fillId="0" borderId="3" xfId="0" applyFont="1" applyBorder="1" applyAlignment="1">
      <alignment horizontal="center"/>
    </xf>
    <xf numFmtId="0" fontId="0" fillId="0" borderId="3" xfId="0" applyBorder="1" applyAlignment="1">
      <alignment horizontal="center"/>
    </xf>
    <xf numFmtId="0" fontId="0" fillId="0" borderId="35" xfId="0" applyBorder="1" applyAlignment="1">
      <alignment horizontal="center"/>
    </xf>
    <xf numFmtId="0" fontId="0" fillId="16" borderId="3" xfId="0" applyFill="1" applyBorder="1" applyAlignment="1">
      <alignment horizontal="center"/>
    </xf>
    <xf numFmtId="0" fontId="0" fillId="18" borderId="3" xfId="0" applyFill="1" applyBorder="1" applyAlignment="1">
      <alignment horizontal="center"/>
    </xf>
    <xf numFmtId="0" fontId="6" fillId="0" borderId="3" xfId="0" applyFont="1" applyBorder="1" applyAlignment="1">
      <alignment horizontal="center"/>
    </xf>
    <xf numFmtId="9" fontId="0" fillId="11" borderId="3" xfId="0" applyNumberFormat="1" applyFill="1" applyBorder="1" applyAlignment="1">
      <alignment horizontal="center"/>
    </xf>
    <xf numFmtId="0" fontId="0" fillId="11" borderId="3" xfId="0" applyFill="1" applyBorder="1" applyAlignment="1">
      <alignment horizontal="center"/>
    </xf>
    <xf numFmtId="0" fontId="0" fillId="11" borderId="35" xfId="0" applyFill="1" applyBorder="1" applyAlignment="1">
      <alignment horizontal="center"/>
    </xf>
    <xf numFmtId="14" fontId="0" fillId="0" borderId="3" xfId="0" applyNumberFormat="1" applyBorder="1" applyAlignment="1">
      <alignment horizontal="center"/>
    </xf>
    <xf numFmtId="9" fontId="0" fillId="13" borderId="3" xfId="0" applyNumberFormat="1" applyFill="1" applyBorder="1" applyAlignment="1">
      <alignment horizontal="center"/>
    </xf>
    <xf numFmtId="0" fontId="0" fillId="13" borderId="3" xfId="0" applyFill="1" applyBorder="1" applyAlignment="1">
      <alignment horizontal="center"/>
    </xf>
    <xf numFmtId="9" fontId="0" fillId="4" borderId="3" xfId="0" applyNumberFormat="1" applyFill="1" applyBorder="1" applyAlignment="1">
      <alignment horizontal="center"/>
    </xf>
    <xf numFmtId="9" fontId="0" fillId="4" borderId="35" xfId="0" applyNumberFormat="1" applyFill="1" applyBorder="1" applyAlignment="1">
      <alignment horizontal="center"/>
    </xf>
    <xf numFmtId="15" fontId="6" fillId="0" borderId="3" xfId="0" applyNumberFormat="1" applyFont="1" applyBorder="1" applyAlignment="1">
      <alignment horizontal="center"/>
    </xf>
    <xf numFmtId="0" fontId="0" fillId="4" borderId="3" xfId="0" applyFill="1" applyBorder="1" applyAlignment="1">
      <alignment horizontal="center"/>
    </xf>
    <xf numFmtId="0" fontId="0" fillId="4" borderId="35" xfId="0" applyFill="1" applyBorder="1" applyAlignment="1">
      <alignment horizontal="center"/>
    </xf>
    <xf numFmtId="9" fontId="0" fillId="5" borderId="3" xfId="0" applyNumberFormat="1" applyFill="1" applyBorder="1" applyAlignment="1">
      <alignment horizontal="center"/>
    </xf>
    <xf numFmtId="9" fontId="0" fillId="5" borderId="35" xfId="0" applyNumberFormat="1" applyFill="1" applyBorder="1" applyAlignment="1">
      <alignment horizontal="center"/>
    </xf>
    <xf numFmtId="0" fontId="6" fillId="15" borderId="15" xfId="0" applyFont="1" applyFill="1" applyBorder="1" applyAlignment="1">
      <alignment horizontal="center"/>
    </xf>
    <xf numFmtId="0" fontId="6" fillId="15" borderId="16" xfId="0" applyFont="1" applyFill="1" applyBorder="1" applyAlignment="1">
      <alignment horizontal="center"/>
    </xf>
    <xf numFmtId="15" fontId="0" fillId="0" borderId="3" xfId="0" applyNumberFormat="1" applyBorder="1" applyAlignment="1">
      <alignment horizontal="center"/>
    </xf>
    <xf numFmtId="0" fontId="6" fillId="14" borderId="3" xfId="0" applyFont="1" applyFill="1" applyBorder="1" applyAlignment="1">
      <alignment horizontal="center"/>
    </xf>
    <xf numFmtId="0" fontId="0" fillId="14" borderId="3" xfId="0" applyFill="1" applyBorder="1" applyAlignment="1">
      <alignment horizontal="center"/>
    </xf>
    <xf numFmtId="0" fontId="6" fillId="15" borderId="17" xfId="0" applyFont="1" applyFill="1" applyBorder="1" applyAlignment="1">
      <alignment horizontal="center"/>
    </xf>
    <xf numFmtId="0" fontId="6" fillId="0" borderId="15" xfId="0" applyFont="1" applyBorder="1" applyAlignment="1">
      <alignment horizontal="center"/>
    </xf>
    <xf numFmtId="0" fontId="0" fillId="0" borderId="16" xfId="0" applyBorder="1" applyAlignment="1">
      <alignment horizontal="center"/>
    </xf>
    <xf numFmtId="0" fontId="6" fillId="15" borderId="4" xfId="0" applyFont="1" applyFill="1" applyBorder="1" applyAlignment="1">
      <alignment horizontal="center"/>
    </xf>
    <xf numFmtId="0" fontId="6" fillId="0" borderId="0" xfId="0" applyFont="1" applyAlignment="1">
      <alignment horizontal="left" vertical="top" wrapText="1"/>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10" fillId="4"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6" fillId="0" borderId="0" xfId="0" applyFont="1" applyAlignment="1">
      <alignment wrapText="1"/>
    </xf>
    <xf numFmtId="0" fontId="0" fillId="0" borderId="0" xfId="0" applyAlignment="1"/>
    <xf numFmtId="0" fontId="6" fillId="0" borderId="0" xfId="2" applyFont="1" applyAlignment="1">
      <alignment horizontal="left" wrapText="1"/>
    </xf>
    <xf numFmtId="0" fontId="27" fillId="0" borderId="0" xfId="0" applyFont="1" applyAlignment="1">
      <alignment wrapText="1"/>
    </xf>
    <xf numFmtId="0" fontId="27" fillId="0" borderId="0" xfId="0" applyFont="1" applyAlignment="1"/>
    <xf numFmtId="0" fontId="27" fillId="0" borderId="0" xfId="0" applyFont="1" applyAlignment="1">
      <alignment vertical="center" wrapText="1"/>
    </xf>
    <xf numFmtId="0" fontId="27" fillId="0" borderId="0" xfId="0" applyFont="1" applyAlignment="1">
      <alignment vertical="center"/>
    </xf>
    <xf numFmtId="0" fontId="37" fillId="8" borderId="23" xfId="0" applyFont="1" applyFill="1" applyBorder="1" applyAlignment="1">
      <alignment horizontal="center" vertical="center" shrinkToFit="1"/>
    </xf>
    <xf numFmtId="0" fontId="37" fillId="8" borderId="0" xfId="0" applyFont="1" applyFill="1" applyAlignment="1">
      <alignment horizontal="center" vertical="center" shrinkToFit="1"/>
    </xf>
    <xf numFmtId="0" fontId="41" fillId="0" borderId="0" xfId="0" applyFont="1" applyAlignment="1">
      <alignment horizontal="center" vertical="center" wrapText="1"/>
    </xf>
    <xf numFmtId="0" fontId="41" fillId="0" borderId="0" xfId="0" applyFont="1" applyAlignment="1">
      <alignment horizontal="center" vertical="center"/>
    </xf>
    <xf numFmtId="0" fontId="34" fillId="9" borderId="24" xfId="0" applyFont="1" applyFill="1" applyBorder="1" applyAlignment="1">
      <alignment horizontal="center"/>
    </xf>
    <xf numFmtId="0" fontId="34" fillId="9" borderId="25" xfId="0" applyFont="1" applyFill="1" applyBorder="1" applyAlignment="1">
      <alignment horizontal="center"/>
    </xf>
  </cellXfs>
  <cellStyles count="7">
    <cellStyle name="Lien hypertexte" xfId="1" builtinId="8"/>
    <cellStyle name="Normal" xfId="0" builtinId="0"/>
    <cellStyle name="Normal 2" xfId="2" xr:uid="{00000000-0005-0000-0000-000002000000}"/>
    <cellStyle name="Normal 2 2" xfId="3" xr:uid="{00000000-0005-0000-0000-000003000000}"/>
    <cellStyle name="Normal 3" xfId="4" xr:uid="{00000000-0005-0000-0000-000004000000}"/>
    <cellStyle name="Normal 4" xfId="6" xr:uid="{4C3D5099-D76E-4EDD-B85E-D0666EAD7D81}"/>
    <cellStyle name="Pourcentage"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Taux NQ dérouté</a:t>
            </a:r>
            <a:r>
              <a:rPr lang="en-US" baseline="0"/>
              <a:t> </a:t>
            </a:r>
            <a:r>
              <a:rPr lang="en-US"/>
              <a:t>HAB sur production</a:t>
            </a:r>
            <a:r>
              <a:rPr lang="en-US" baseline="0"/>
              <a:t> 5C BI</a:t>
            </a:r>
            <a:endParaRPr lang="en-US"/>
          </a:p>
        </c:rich>
      </c:tx>
      <c:layout>
        <c:manualLayout>
          <c:xMode val="edge"/>
          <c:yMode val="edge"/>
          <c:x val="0.15012375043656359"/>
          <c:y val="6.6520204366305027E-2"/>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5333887518365926E-2"/>
          <c:y val="0.19207741747091622"/>
          <c:w val="0.87051415171874114"/>
          <c:h val="0.65331810439678251"/>
        </c:manualLayout>
      </c:layout>
      <c:lineChart>
        <c:grouping val="standard"/>
        <c:varyColors val="0"/>
        <c:ser>
          <c:idx val="0"/>
          <c:order val="0"/>
          <c:spPr>
            <a:ln w="28575" cap="rnd">
              <a:solidFill>
                <a:schemeClr val="accent1"/>
              </a:solidFill>
              <a:round/>
            </a:ln>
            <a:effectLst/>
          </c:spPr>
          <c:marker>
            <c:symbol val="none"/>
          </c:marker>
          <c:cat>
            <c:strRef>
              <c:f>'1 - Contexte'!$Q$25:$Q$27</c:f>
              <c:strCache>
                <c:ptCount val="3"/>
                <c:pt idx="0">
                  <c:v>2022</c:v>
                </c:pt>
                <c:pt idx="1">
                  <c:v>2023</c:v>
                </c:pt>
                <c:pt idx="2">
                  <c:v>2024</c:v>
                </c:pt>
              </c:strCache>
            </c:strRef>
          </c:cat>
          <c:val>
            <c:numRef>
              <c:f>'1 - Contexte'!$T$25:$T$27</c:f>
              <c:numCache>
                <c:formatCode>0.00</c:formatCode>
                <c:ptCount val="3"/>
                <c:pt idx="0">
                  <c:v>0.75113792656900003</c:v>
                </c:pt>
                <c:pt idx="1">
                  <c:v>0.43345778914757799</c:v>
                </c:pt>
                <c:pt idx="2">
                  <c:v>0.95165437682451404</c:v>
                </c:pt>
              </c:numCache>
            </c:numRef>
          </c:val>
          <c:smooth val="0"/>
          <c:extLst>
            <c:ext xmlns:c16="http://schemas.microsoft.com/office/drawing/2014/chart" uri="{C3380CC4-5D6E-409C-BE32-E72D297353CC}">
              <c16:uniqueId val="{00000000-CFBB-46B1-B5E8-96A521EAAAF6}"/>
            </c:ext>
          </c:extLst>
        </c:ser>
        <c:dLbls>
          <c:showLegendKey val="0"/>
          <c:showVal val="0"/>
          <c:showCatName val="0"/>
          <c:showSerName val="0"/>
          <c:showPercent val="0"/>
          <c:showBubbleSize val="0"/>
        </c:dLbls>
        <c:smooth val="0"/>
        <c:axId val="1611693903"/>
        <c:axId val="1611692239"/>
      </c:lineChart>
      <c:catAx>
        <c:axId val="161169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1611692239"/>
        <c:crosses val="autoZero"/>
        <c:auto val="1"/>
        <c:lblAlgn val="ctr"/>
        <c:lblOffset val="100"/>
        <c:noMultiLvlLbl val="0"/>
      </c:catAx>
      <c:valAx>
        <c:axId val="16116922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161169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Taux NQ FAA sur production</a:t>
            </a:r>
            <a:r>
              <a:rPr lang="en-US" baseline="0"/>
              <a:t> 5C BI</a:t>
            </a:r>
            <a:endParaRPr lang="en-US"/>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cat>
            <c:strRef>
              <c:f>'1 - Contexte'!$AB$26:$AB$28</c:f>
              <c:strCache>
                <c:ptCount val="3"/>
                <c:pt idx="0">
                  <c:v>2022</c:v>
                </c:pt>
                <c:pt idx="1">
                  <c:v>2023</c:v>
                </c:pt>
                <c:pt idx="2">
                  <c:v>2024</c:v>
                </c:pt>
              </c:strCache>
            </c:strRef>
          </c:cat>
          <c:val>
            <c:numRef>
              <c:f>'1 - Contexte'!$AF$26:$AF$28</c:f>
              <c:numCache>
                <c:formatCode>0.0</c:formatCode>
                <c:ptCount val="3"/>
                <c:pt idx="0">
                  <c:v>0.81569140744813007</c:v>
                </c:pt>
                <c:pt idx="1">
                  <c:v>2.0537023496332902</c:v>
                </c:pt>
                <c:pt idx="2">
                  <c:v>0.81083835208442001</c:v>
                </c:pt>
              </c:numCache>
            </c:numRef>
          </c:val>
          <c:smooth val="0"/>
          <c:extLst>
            <c:ext xmlns:c16="http://schemas.microsoft.com/office/drawing/2014/chart" uri="{C3380CC4-5D6E-409C-BE32-E72D297353CC}">
              <c16:uniqueId val="{00000000-F72C-4D7A-BB78-A0F205745DC0}"/>
            </c:ext>
          </c:extLst>
        </c:ser>
        <c:dLbls>
          <c:showLegendKey val="0"/>
          <c:showVal val="0"/>
          <c:showCatName val="0"/>
          <c:showSerName val="0"/>
          <c:showPercent val="0"/>
          <c:showBubbleSize val="0"/>
        </c:dLbls>
        <c:smooth val="0"/>
        <c:axId val="1611693903"/>
        <c:axId val="1611692239"/>
      </c:lineChart>
      <c:catAx>
        <c:axId val="161169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1611692239"/>
        <c:crosses val="autoZero"/>
        <c:auto val="1"/>
        <c:lblAlgn val="ctr"/>
        <c:lblOffset val="100"/>
        <c:noMultiLvlLbl val="0"/>
      </c:catAx>
      <c:valAx>
        <c:axId val="161169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fr-FR"/>
          </a:p>
        </c:txPr>
        <c:crossAx val="161169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Pourcentage de bobines en HAB par rapport à la production pour Basse-Indre</a:t>
            </a:r>
          </a:p>
          <a:p>
            <a:pPr>
              <a:defRPr/>
            </a:pPr>
            <a:endParaRPr lang="en-US"/>
          </a:p>
        </c:rich>
      </c:tx>
      <c:layout>
        <c:manualLayout>
          <c:xMode val="edge"/>
          <c:yMode val="edge"/>
          <c:x val="0.1330829625609678"/>
          <c:y val="2.4439448220121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2"/>
          <c:tx>
            <c:strRef>
              <c:f>[1]Sheet1!$C$1</c:f>
              <c:strCache>
                <c:ptCount val="1"/>
                <c:pt idx="0">
                  <c:v>nombre_defauts</c:v>
                </c:pt>
              </c:strCache>
            </c:strRef>
          </c:tx>
          <c:spPr>
            <a:ln w="28575" cap="rnd">
              <a:solidFill>
                <a:schemeClr val="accent3"/>
              </a:solidFill>
              <a:round/>
            </a:ln>
            <a:effectLst/>
          </c:spPr>
          <c:marker>
            <c:symbol val="none"/>
          </c:marker>
          <c:cat>
            <c:numRef>
              <c:f>[1]Sheet1!$D$2:$D$27</c:f>
              <c:numCache>
                <c:formatCode>General</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[1]Sheet1!$C$2:$C$27</c:f>
              <c:numCache>
                <c:formatCode>General</c:formatCode>
                <c:ptCount val="26"/>
                <c:pt idx="0">
                  <c:v>3.1834460803820135E-3</c:v>
                </c:pt>
                <c:pt idx="1">
                  <c:v>1.0438413361169101E-3</c:v>
                </c:pt>
                <c:pt idx="2">
                  <c:v>2.2232103156958646E-3</c:v>
                </c:pt>
                <c:pt idx="3">
                  <c:v>2.7548209366391185E-3</c:v>
                </c:pt>
                <c:pt idx="4">
                  <c:v>1.1111111111111111E-3</c:v>
                </c:pt>
                <c:pt idx="5">
                  <c:v>2.967359050445104E-3</c:v>
                </c:pt>
                <c:pt idx="6">
                  <c:v>0</c:v>
                </c:pt>
                <c:pt idx="7">
                  <c:v>1.7035775127768314E-3</c:v>
                </c:pt>
                <c:pt idx="8">
                  <c:v>9.3378607809847195E-3</c:v>
                </c:pt>
                <c:pt idx="9">
                  <c:v>4.4510385756676559E-3</c:v>
                </c:pt>
                <c:pt idx="10">
                  <c:v>2.7816411682892906E-3</c:v>
                </c:pt>
                <c:pt idx="11">
                  <c:v>4.4510385756676559E-3</c:v>
                </c:pt>
                <c:pt idx="12">
                  <c:v>8.2159624413145546E-3</c:v>
                </c:pt>
                <c:pt idx="13">
                  <c:v>6.3377093707559983E-3</c:v>
                </c:pt>
                <c:pt idx="14">
                  <c:v>8.052147239263804E-3</c:v>
                </c:pt>
                <c:pt idx="15">
                  <c:v>5.8343057176196032E-3</c:v>
                </c:pt>
                <c:pt idx="16">
                  <c:v>3.9783001808318267E-3</c:v>
                </c:pt>
                <c:pt idx="17">
                  <c:v>1.0718113612004287E-3</c:v>
                </c:pt>
                <c:pt idx="18">
                  <c:v>8.4130019120458883E-3</c:v>
                </c:pt>
                <c:pt idx="19">
                  <c:v>4.0846639435573708E-3</c:v>
                </c:pt>
                <c:pt idx="20">
                  <c:v>7.2742832691484807E-3</c:v>
                </c:pt>
                <c:pt idx="21">
                  <c:v>2.9910269192422734E-3</c:v>
                </c:pt>
                <c:pt idx="22">
                  <c:v>5.2044609665427505E-3</c:v>
                </c:pt>
                <c:pt idx="23">
                  <c:v>4.1743970315398886E-3</c:v>
                </c:pt>
                <c:pt idx="24">
                  <c:v>3.3936651583710408E-3</c:v>
                </c:pt>
                <c:pt idx="25">
                  <c:v>4.9554013875123884E-3</c:v>
                </c:pt>
              </c:numCache>
            </c:numRef>
          </c:val>
          <c:smooth val="0"/>
          <c:extLst>
            <c:ext xmlns:c16="http://schemas.microsoft.com/office/drawing/2014/chart" uri="{C3380CC4-5D6E-409C-BE32-E72D297353CC}">
              <c16:uniqueId val="{00000000-4DB6-4678-94B8-7A0A2468DEB3}"/>
            </c:ext>
          </c:extLst>
        </c:ser>
        <c:dLbls>
          <c:showLegendKey val="0"/>
          <c:showVal val="0"/>
          <c:showCatName val="0"/>
          <c:showSerName val="0"/>
          <c:showPercent val="0"/>
          <c:showBubbleSize val="0"/>
        </c:dLbls>
        <c:smooth val="0"/>
        <c:axId val="2015835215"/>
        <c:axId val="2015838095"/>
        <c:extLst>
          <c:ext xmlns:c15="http://schemas.microsoft.com/office/drawing/2012/chart" uri="{02D57815-91ED-43cb-92C2-25804820EDAC}">
            <c15:filteredLineSeries>
              <c15:ser>
                <c:idx val="0"/>
                <c:order val="0"/>
                <c:tx>
                  <c:strRef>
                    <c:extLst>
                      <c:ext uri="{02D57815-91ED-43cb-92C2-25804820EDAC}">
                        <c15:formulaRef>
                          <c15:sqref>[1]Sheet1!$A$1</c15:sqref>
                        </c15:formulaRef>
                      </c:ext>
                    </c:extLst>
                    <c:strCache>
                      <c:ptCount val="1"/>
                      <c:pt idx="0">
                        <c:v>année</c:v>
                      </c:pt>
                    </c:strCache>
                  </c:strRef>
                </c:tx>
                <c:spPr>
                  <a:ln w="28575" cap="rnd">
                    <a:solidFill>
                      <a:schemeClr val="accent1"/>
                    </a:solidFill>
                    <a:round/>
                  </a:ln>
                  <a:effectLst/>
                </c:spPr>
                <c:marker>
                  <c:symbol val="none"/>
                </c:marker>
                <c:cat>
                  <c:numRef>
                    <c:extLst>
                      <c:ext uri="{02D57815-91ED-43cb-92C2-25804820EDAC}">
                        <c15:formulaRef>
                          <c15:sqref>[1]Sheet1!$D$2:$D$27</c15:sqref>
                        </c15:formulaRef>
                      </c:ext>
                    </c:extLst>
                    <c:numCache>
                      <c:formatCode>General</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extLst>
                      <c:ext uri="{02D57815-91ED-43cb-92C2-25804820EDAC}">
                        <c15:formulaRef>
                          <c15:sqref>[1]Sheet1!$A$2:$A$27</c15:sqref>
                        </c15:formulaRef>
                      </c:ext>
                    </c:extLst>
                    <c:numCache>
                      <c:formatCode>General</c:formatCode>
                      <c:ptCount val="26"/>
                      <c:pt idx="0">
                        <c:v>2023</c:v>
                      </c:pt>
                      <c:pt idx="1">
                        <c:v>2023</c:v>
                      </c:pt>
                      <c:pt idx="2">
                        <c:v>2023</c:v>
                      </c:pt>
                      <c:pt idx="3">
                        <c:v>2023</c:v>
                      </c:pt>
                      <c:pt idx="4">
                        <c:v>2023</c:v>
                      </c:pt>
                      <c:pt idx="5">
                        <c:v>2023</c:v>
                      </c:pt>
                      <c:pt idx="6">
                        <c:v>2023</c:v>
                      </c:pt>
                      <c:pt idx="7">
                        <c:v>2023</c:v>
                      </c:pt>
                      <c:pt idx="8">
                        <c:v>2023</c:v>
                      </c:pt>
                      <c:pt idx="9">
                        <c:v>2023</c:v>
                      </c:pt>
                      <c:pt idx="10">
                        <c:v>2023</c:v>
                      </c:pt>
                      <c:pt idx="11">
                        <c:v>2023</c:v>
                      </c:pt>
                      <c:pt idx="12">
                        <c:v>2024</c:v>
                      </c:pt>
                      <c:pt idx="13">
                        <c:v>2024</c:v>
                      </c:pt>
                      <c:pt idx="14">
                        <c:v>2024</c:v>
                      </c:pt>
                      <c:pt idx="15">
                        <c:v>2024</c:v>
                      </c:pt>
                      <c:pt idx="16">
                        <c:v>2024</c:v>
                      </c:pt>
                      <c:pt idx="17">
                        <c:v>2024</c:v>
                      </c:pt>
                      <c:pt idx="18">
                        <c:v>2024</c:v>
                      </c:pt>
                      <c:pt idx="19">
                        <c:v>2024</c:v>
                      </c:pt>
                      <c:pt idx="20">
                        <c:v>2024</c:v>
                      </c:pt>
                      <c:pt idx="21">
                        <c:v>2024</c:v>
                      </c:pt>
                      <c:pt idx="22">
                        <c:v>2024</c:v>
                      </c:pt>
                      <c:pt idx="23">
                        <c:v>2024</c:v>
                      </c:pt>
                      <c:pt idx="24">
                        <c:v>2025</c:v>
                      </c:pt>
                      <c:pt idx="25">
                        <c:v>2025</c:v>
                      </c:pt>
                    </c:numCache>
                  </c:numRef>
                </c:val>
                <c:smooth val="0"/>
                <c:extLst>
                  <c:ext xmlns:c16="http://schemas.microsoft.com/office/drawing/2014/chart" uri="{C3380CC4-5D6E-409C-BE32-E72D297353CC}">
                    <c16:uniqueId val="{00000001-4DB6-4678-94B8-7A0A2468DEB3}"/>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[1]Sheet1!$B$1</c15:sqref>
                        </c15:formulaRef>
                      </c:ext>
                    </c:extLst>
                    <c:strCache>
                      <c:ptCount val="1"/>
                      <c:pt idx="0">
                        <c:v>mois</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[1]Sheet1!$D$2:$D$27</c15:sqref>
                        </c15:formulaRef>
                      </c:ext>
                    </c:extLst>
                    <c:numCache>
                      <c:formatCode>General</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extLst xmlns:c15="http://schemas.microsoft.com/office/drawing/2012/chart">
                      <c:ext xmlns:c15="http://schemas.microsoft.com/office/drawing/2012/chart" uri="{02D57815-91ED-43cb-92C2-25804820EDAC}">
                        <c15:formulaRef>
                          <c15:sqref>[1]Sheet1!$B$2:$B$27</c15:sqref>
                        </c15:formulaRef>
                      </c:ext>
                    </c:extLst>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numCache>
                  </c:numRef>
                </c:val>
                <c:smooth val="0"/>
                <c:extLst xmlns:c15="http://schemas.microsoft.com/office/drawing/2012/chart">
                  <c:ext xmlns:c16="http://schemas.microsoft.com/office/drawing/2014/chart" uri="{C3380CC4-5D6E-409C-BE32-E72D297353CC}">
                    <c16:uniqueId val="{00000002-4DB6-4678-94B8-7A0A2468DEB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[1]Sheet1!$D$1</c15:sqref>
                        </c15:formulaRef>
                      </c:ext>
                    </c:extLst>
                    <c:strCache>
                      <c:ptCount val="1"/>
                      <c:pt idx="0">
                        <c:v>Date</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[1]Sheet1!$D$2:$D$27</c15:sqref>
                        </c15:formulaRef>
                      </c:ext>
                    </c:extLst>
                    <c:numCache>
                      <c:formatCode>General</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extLst xmlns:c15="http://schemas.microsoft.com/office/drawing/2012/chart">
                      <c:ext xmlns:c15="http://schemas.microsoft.com/office/drawing/2012/chart" uri="{02D57815-91ED-43cb-92C2-25804820EDAC}">
                        <c15:formulaRef>
                          <c15:sqref>[1]Sheet1!$D$2:$D$27</c15:sqref>
                        </c15:formulaRef>
                      </c:ext>
                    </c:extLst>
                    <c:numCache>
                      <c:formatCode>General</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val>
                <c:smooth val="0"/>
                <c:extLst xmlns:c15="http://schemas.microsoft.com/office/drawing/2012/chart">
                  <c:ext xmlns:c16="http://schemas.microsoft.com/office/drawing/2014/chart" uri="{C3380CC4-5D6E-409C-BE32-E72D297353CC}">
                    <c16:uniqueId val="{00000003-4DB6-4678-94B8-7A0A2468DEB3}"/>
                  </c:ext>
                </c:extLst>
              </c15:ser>
            </c15:filteredLineSeries>
          </c:ext>
        </c:extLst>
      </c:lineChart>
      <c:dateAx>
        <c:axId val="2015835215"/>
        <c:scaling>
          <c:orientation val="minMax"/>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5838095"/>
        <c:crosses val="autoZero"/>
        <c:auto val="0"/>
        <c:lblOffset val="100"/>
        <c:baseTimeUnit val="months"/>
        <c:majorUnit val="1"/>
        <c:majorTimeUnit val="months"/>
      </c:dateAx>
      <c:valAx>
        <c:axId val="2015838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583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49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Pourcentage de bobines en FAA par rapport à la production globale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[2]Feuil1!$D$2</c:f>
              <c:strCache>
                <c:ptCount val="1"/>
                <c:pt idx="0">
                  <c:v>Proportion</c:v>
                </c:pt>
              </c:strCache>
            </c:strRef>
          </c:tx>
          <c:spPr>
            <a:ln w="28575" cap="rnd">
              <a:solidFill>
                <a:schemeClr val="accent1"/>
              </a:solidFill>
              <a:round/>
            </a:ln>
            <a:effectLst/>
          </c:spPr>
          <c:marker>
            <c:symbol val="none"/>
          </c:marker>
          <c:cat>
            <c:numRef>
              <c:f>[2]Feuil1!$A$3:$A$30</c:f>
              <c:numCache>
                <c:formatCode>General</c:formatCode>
                <c:ptCount val="2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numCache>
            </c:numRef>
          </c:cat>
          <c:val>
            <c:numRef>
              <c:f>[2]Feuil1!$D$3:$D$30</c:f>
              <c:numCache>
                <c:formatCode>General</c:formatCode>
                <c:ptCount val="28"/>
                <c:pt idx="0">
                  <c:v>3.1720856463124504E-3</c:v>
                </c:pt>
                <c:pt idx="1">
                  <c:v>1.0427528675703858E-3</c:v>
                </c:pt>
                <c:pt idx="2">
                  <c:v>1.7746228926353151E-3</c:v>
                </c:pt>
                <c:pt idx="3">
                  <c:v>5.4945054945054949E-3</c:v>
                </c:pt>
                <c:pt idx="4">
                  <c:v>5.5493895671476137E-3</c:v>
                </c:pt>
                <c:pt idx="5">
                  <c:v>5.9084194977843431E-3</c:v>
                </c:pt>
                <c:pt idx="6">
                  <c:v>7.326007326007326E-3</c:v>
                </c:pt>
                <c:pt idx="7">
                  <c:v>4.5351473922902496E-3</c:v>
                </c:pt>
                <c:pt idx="8">
                  <c:v>3.3641715727502101E-3</c:v>
                </c:pt>
                <c:pt idx="9">
                  <c:v>7.3855243722304289E-4</c:v>
                </c:pt>
                <c:pt idx="10">
                  <c:v>0</c:v>
                </c:pt>
                <c:pt idx="11">
                  <c:v>7.3855243722304289E-4</c:v>
                </c:pt>
                <c:pt idx="12">
                  <c:v>1.7452006980802793E-3</c:v>
                </c:pt>
                <c:pt idx="13">
                  <c:v>3.1488978857399908E-3</c:v>
                </c:pt>
                <c:pt idx="14">
                  <c:v>1.9018638265500189E-3</c:v>
                </c:pt>
                <c:pt idx="15">
                  <c:v>3.4789331271743332E-3</c:v>
                </c:pt>
                <c:pt idx="16">
                  <c:v>5.0414115952466688E-3</c:v>
                </c:pt>
                <c:pt idx="17">
                  <c:v>1.0706638115631692E-3</c:v>
                </c:pt>
                <c:pt idx="18">
                  <c:v>7.5843761850587785E-4</c:v>
                </c:pt>
                <c:pt idx="19">
                  <c:v>1.1094674556213018E-3</c:v>
                </c:pt>
                <c:pt idx="20">
                  <c:v>1.6985138004246285E-3</c:v>
                </c:pt>
                <c:pt idx="21">
                  <c:v>0</c:v>
                </c:pt>
                <c:pt idx="22">
                  <c:v>0</c:v>
                </c:pt>
                <c:pt idx="23">
                  <c:v>1.3574660633484162E-3</c:v>
                </c:pt>
                <c:pt idx="24">
                  <c:v>0</c:v>
                </c:pt>
                <c:pt idx="25">
                  <c:v>0</c:v>
                </c:pt>
                <c:pt idx="26">
                  <c:v>6.6357000663570006E-4</c:v>
                </c:pt>
                <c:pt idx="27">
                  <c:v>0</c:v>
                </c:pt>
              </c:numCache>
            </c:numRef>
          </c:val>
          <c:smooth val="0"/>
          <c:extLst>
            <c:ext xmlns:c16="http://schemas.microsoft.com/office/drawing/2014/chart" uri="{C3380CC4-5D6E-409C-BE32-E72D297353CC}">
              <c16:uniqueId val="{00000000-7DBB-4B2A-94D5-8BD60679795E}"/>
            </c:ext>
          </c:extLst>
        </c:ser>
        <c:dLbls>
          <c:showLegendKey val="0"/>
          <c:showVal val="0"/>
          <c:showCatName val="0"/>
          <c:showSerName val="0"/>
          <c:showPercent val="0"/>
          <c:showBubbleSize val="0"/>
        </c:dLbls>
        <c:smooth val="0"/>
        <c:axId val="1954728863"/>
        <c:axId val="282183407"/>
      </c:lineChart>
      <c:catAx>
        <c:axId val="195472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82183407"/>
        <c:crosses val="autoZero"/>
        <c:auto val="1"/>
        <c:lblAlgn val="ctr"/>
        <c:lblOffset val="100"/>
        <c:noMultiLvlLbl val="1"/>
      </c:catAx>
      <c:valAx>
        <c:axId val="282183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54728863"/>
        <c:crosses val="autoZero"/>
        <c:crossBetween val="between"/>
      </c:valAx>
      <c:spPr>
        <a:noFill/>
        <a:ln>
          <a:noFill/>
        </a:ln>
        <a:effectLst/>
      </c:spPr>
    </c:plotArea>
    <c:plotVisOnly val="0"/>
    <c:dispBlanksAs val="gap"/>
    <c:showDLblsOverMax val="0"/>
  </c:chart>
  <c:spPr>
    <a:solidFill>
      <a:schemeClr val="bg1"/>
    </a:solidFill>
    <a:ln w="349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Répartition du</a:t>
            </a:r>
            <a:r>
              <a:rPr lang="fr-FR" baseline="0"/>
              <a:t> type de bobines en HAB</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'2 - Clarification du problème'!$J$73</c:f>
              <c:strCache>
                <c:ptCount val="1"/>
                <c:pt idx="0">
                  <c:v>Année 2024</c:v>
                </c:pt>
              </c:strCache>
            </c:strRef>
          </c:tx>
          <c:spPr>
            <a:solidFill>
              <a:schemeClr val="accent1"/>
            </a:solidFill>
            <a:ln>
              <a:noFill/>
            </a:ln>
            <a:effectLst/>
          </c:spPr>
          <c:invertIfNegative val="0"/>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'2 - Clarification du problème'!$K$73:$N$73</c15:sqref>
                  </c15:fullRef>
                </c:ext>
              </c:extLst>
              <c:f>'2 - Clarification du problème'!$L$73:$N$73</c:f>
              <c:numCache>
                <c:formatCode>0%</c:formatCode>
                <c:ptCount val="3"/>
                <c:pt idx="0">
                  <c:v>0.53333333333333333</c:v>
                </c:pt>
                <c:pt idx="1">
                  <c:v>0.24666666666666667</c:v>
                </c:pt>
                <c:pt idx="2">
                  <c:v>0.22</c:v>
                </c:pt>
              </c:numCache>
            </c:numRef>
          </c:val>
          <c:extLst>
            <c:ext xmlns:c16="http://schemas.microsoft.com/office/drawing/2014/chart" uri="{C3380CC4-5D6E-409C-BE32-E72D297353CC}">
              <c16:uniqueId val="{00000000-F957-4EDA-A414-6B8BE431BBD7}"/>
            </c:ext>
          </c:extLst>
        </c:ser>
        <c:ser>
          <c:idx val="1"/>
          <c:order val="1"/>
          <c:tx>
            <c:strRef>
              <c:f>'2 - Clarification du problème'!$J$74</c:f>
              <c:strCache>
                <c:ptCount val="1"/>
                <c:pt idx="0">
                  <c:v>Année 2025</c:v>
                </c:pt>
              </c:strCache>
            </c:strRef>
          </c:tx>
          <c:spPr>
            <a:solidFill>
              <a:schemeClr val="accent2"/>
            </a:solidFill>
            <a:ln>
              <a:noFill/>
            </a:ln>
            <a:effectLst/>
          </c:spPr>
          <c:invertIfNegative val="0"/>
          <c:cat>
            <c:strLit>
              <c:ptCount val="3"/>
              <c:pt idx="0">
                <c:v>2</c:v>
              </c:pt>
              <c:pt idx="1">
                <c:v>3</c:v>
              </c:pt>
              <c:pt idx="2">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'2 - Clarification du problème'!$K$74:$N$74</c15:sqref>
                  </c15:fullRef>
                </c:ext>
              </c:extLst>
              <c:f>'2 - Clarification du problème'!$L$74:$N$74</c:f>
              <c:numCache>
                <c:formatCode>0%</c:formatCode>
                <c:ptCount val="3"/>
                <c:pt idx="0">
                  <c:v>0.3</c:v>
                </c:pt>
                <c:pt idx="1">
                  <c:v>0.45</c:v>
                </c:pt>
                <c:pt idx="2">
                  <c:v>0.25</c:v>
                </c:pt>
              </c:numCache>
            </c:numRef>
          </c:val>
          <c:extLst>
            <c:ext xmlns:c16="http://schemas.microsoft.com/office/drawing/2014/chart" uri="{C3380CC4-5D6E-409C-BE32-E72D297353CC}">
              <c16:uniqueId val="{00000001-F957-4EDA-A414-6B8BE431BBD7}"/>
            </c:ext>
          </c:extLst>
        </c:ser>
        <c:dLbls>
          <c:showLegendKey val="0"/>
          <c:showVal val="0"/>
          <c:showCatName val="0"/>
          <c:showSerName val="0"/>
          <c:showPercent val="0"/>
          <c:showBubbleSize val="0"/>
        </c:dLbls>
        <c:gapWidth val="219"/>
        <c:overlap val="-27"/>
        <c:axId val="1844700959"/>
        <c:axId val="1844709119"/>
      </c:barChart>
      <c:catAx>
        <c:axId val="184470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fr-FR"/>
          </a:p>
        </c:txPr>
        <c:crossAx val="1844709119"/>
        <c:crosses val="autoZero"/>
        <c:auto val="1"/>
        <c:lblAlgn val="ctr"/>
        <c:lblOffset val="100"/>
        <c:noMultiLvlLbl val="0"/>
      </c:catAx>
      <c:valAx>
        <c:axId val="1844709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44700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34925" cap="flat" cmpd="sng" algn="ctr">
      <a:solidFill>
        <a:schemeClr val="tx1"/>
      </a:solidFill>
      <a:round/>
    </a:ln>
    <a:effectLst/>
  </c:spPr>
  <c:txPr>
    <a:bodyPr/>
    <a:lstStyle/>
    <a:p>
      <a:pPr>
        <a:defRPr/>
      </a:pPr>
      <a:endParaRPr lang="fr-F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Proportion</a:t>
            </a:r>
            <a:r>
              <a:rPr lang="fr-FR" baseline="0"/>
              <a:t> de bobines en FAA e fonction de l'épaisseur de sortie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[2]Feuil1!$D$55</c:f>
              <c:strCache>
                <c:ptCount val="1"/>
              </c:strCache>
            </c:strRef>
          </c:tx>
          <c:spPr>
            <a:solidFill>
              <a:schemeClr val="accent1"/>
            </a:solidFill>
            <a:ln>
              <a:noFill/>
            </a:ln>
            <a:effectLst/>
          </c:spPr>
          <c:invertIfNegative val="0"/>
          <c:cat>
            <c:strLit>
              <c:ptCount val="2"/>
              <c:pt idx="0">
                <c:v>1</c:v>
              </c:pt>
              <c:pt idx="1">
                <c:v>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([2]Feuil1!$D$56,[2]Feuil1!$D$61:$D$62)</c15:sqref>
                  </c15:fullRef>
                </c:ext>
              </c:extLst>
              <c:f>([2]Feuil1!$D$56,[2]Feuil1!$D$62)</c:f>
              <c:numCache>
                <c:formatCode>General</c:formatCode>
                <c:ptCount val="2"/>
              </c:numCache>
            </c:numRef>
          </c:val>
          <c:extLst>
            <c:ext xmlns:c16="http://schemas.microsoft.com/office/drawing/2014/chart" uri="{C3380CC4-5D6E-409C-BE32-E72D297353CC}">
              <c16:uniqueId val="{00000000-0A2C-4026-95AA-3EB4D3E2D5C1}"/>
            </c:ext>
          </c:extLst>
        </c:ser>
        <c:dLbls>
          <c:showLegendKey val="0"/>
          <c:showVal val="0"/>
          <c:showCatName val="0"/>
          <c:showSerName val="0"/>
          <c:showPercent val="0"/>
          <c:showBubbleSize val="0"/>
        </c:dLbls>
        <c:gapWidth val="219"/>
        <c:overlap val="-27"/>
        <c:axId val="291625487"/>
        <c:axId val="291634127"/>
      </c:barChart>
      <c:catAx>
        <c:axId val="29162548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1634127"/>
        <c:crosses val="autoZero"/>
        <c:auto val="1"/>
        <c:lblAlgn val="ctr"/>
        <c:lblOffset val="100"/>
        <c:noMultiLvlLbl val="0"/>
      </c:catAx>
      <c:valAx>
        <c:axId val="29163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162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Proportion de bobines</a:t>
            </a:r>
            <a:r>
              <a:rPr lang="fr-FR" baseline="0"/>
              <a:t> en HAB en fonction de l'épaisseur de sortie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[2]Feuil1!$D$67</c:f>
              <c:strCache>
                <c:ptCount val="1"/>
              </c:strCache>
            </c:strRef>
          </c:tx>
          <c:spPr>
            <a:solidFill>
              <a:schemeClr val="accent1"/>
            </a:solidFill>
            <a:ln>
              <a:noFill/>
            </a:ln>
            <a:effectLst/>
          </c:spPr>
          <c:invertIfNegative val="0"/>
          <c:cat>
            <c:strLit>
              <c:ptCount val="2"/>
              <c:pt idx="0">
                <c:v>1</c:v>
              </c:pt>
              <c:pt idx="1">
                <c:v>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([2]Feuil1!$D$68,[2]Feuil1!$D$73:$D$74)</c15:sqref>
                  </c15:fullRef>
                </c:ext>
              </c:extLst>
              <c:f>([2]Feuil1!$D$68,[2]Feuil1!$D$74)</c:f>
              <c:numCache>
                <c:formatCode>General</c:formatCode>
                <c:ptCount val="2"/>
              </c:numCache>
            </c:numRef>
          </c:val>
          <c:extLst>
            <c:ext xmlns:c16="http://schemas.microsoft.com/office/drawing/2014/chart" uri="{C3380CC4-5D6E-409C-BE32-E72D297353CC}">
              <c16:uniqueId val="{00000000-E315-4AA7-A9FA-B3BA5949A867}"/>
            </c:ext>
          </c:extLst>
        </c:ser>
        <c:dLbls>
          <c:showLegendKey val="0"/>
          <c:showVal val="0"/>
          <c:showCatName val="0"/>
          <c:showSerName val="0"/>
          <c:showPercent val="0"/>
          <c:showBubbleSize val="0"/>
        </c:dLbls>
        <c:gapWidth val="219"/>
        <c:overlap val="-27"/>
        <c:axId val="2029400815"/>
        <c:axId val="2029384495"/>
      </c:barChart>
      <c:catAx>
        <c:axId val="202940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29384495"/>
        <c:crosses val="autoZero"/>
        <c:auto val="1"/>
        <c:lblAlgn val="ctr"/>
        <c:lblOffset val="100"/>
        <c:noMultiLvlLbl val="0"/>
      </c:catAx>
      <c:valAx>
        <c:axId val="202938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29400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Répatition par équipe taux HAB et FAA en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[2]Feuil1!$S$22</c:f>
              <c:strCache>
                <c:ptCount val="1"/>
                <c:pt idx="0">
                  <c:v>TAUX HAB</c:v>
                </c:pt>
              </c:strCache>
            </c:strRef>
          </c:tx>
          <c:spPr>
            <a:solidFill>
              <a:schemeClr val="accent1"/>
            </a:solidFill>
            <a:ln>
              <a:noFill/>
            </a:ln>
            <a:effectLst/>
          </c:spPr>
          <c:invertIfNegative val="0"/>
          <c:cat>
            <c:strRef>
              <c:extLst>
                <c:ext xmlns:c15="http://schemas.microsoft.com/office/drawing/2012/chart" uri="{02D57815-91ED-43cb-92C2-25804820EDAC}">
                  <c15:fullRef>
                    <c15:sqref>[2]Feuil1!$N$23:$N$28</c15:sqref>
                  </c15:fullRef>
                </c:ext>
              </c:extLst>
              <c:f>[2]Feuil1!$N$24:$N$28</c:f>
              <c:strCache>
                <c:ptCount val="5"/>
                <c:pt idx="0">
                  <c:v>Equipe 1</c:v>
                </c:pt>
                <c:pt idx="1">
                  <c:v>Equipe 2</c:v>
                </c:pt>
                <c:pt idx="2">
                  <c:v>Equipe 3</c:v>
                </c:pt>
                <c:pt idx="3">
                  <c:v>Equipe 4</c:v>
                </c:pt>
                <c:pt idx="4">
                  <c:v>Equipe 5</c:v>
                </c:pt>
              </c:strCache>
            </c:strRef>
          </c:cat>
          <c:val>
            <c:numRef>
              <c:extLst>
                <c:ext xmlns:c15="http://schemas.microsoft.com/office/drawing/2012/chart" uri="{02D57815-91ED-43cb-92C2-25804820EDAC}">
                  <c15:fullRef>
                    <c15:sqref>[2]Feuil1!$S$23:$S$28</c15:sqref>
                  </c15:fullRef>
                </c:ext>
              </c:extLst>
              <c:f>[2]Feuil1!$S$24:$S$28</c:f>
              <c:numCache>
                <c:formatCode>General</c:formatCode>
                <c:ptCount val="5"/>
                <c:pt idx="0">
                  <c:v>1.4671814671814672E-2</c:v>
                </c:pt>
                <c:pt idx="1">
                  <c:v>1.3588110403397028E-2</c:v>
                </c:pt>
                <c:pt idx="2">
                  <c:v>7.9239302694136295E-3</c:v>
                </c:pt>
                <c:pt idx="3">
                  <c:v>9.852216748768473E-3</c:v>
                </c:pt>
                <c:pt idx="4">
                  <c:v>9.2879256965944269E-3</c:v>
                </c:pt>
              </c:numCache>
            </c:numRef>
          </c:val>
          <c:extLst>
            <c:ext xmlns:c16="http://schemas.microsoft.com/office/drawing/2014/chart" uri="{C3380CC4-5D6E-409C-BE32-E72D297353CC}">
              <c16:uniqueId val="{00000000-DA97-42EC-B704-BB3B144B2D03}"/>
            </c:ext>
          </c:extLst>
        </c:ser>
        <c:ser>
          <c:idx val="1"/>
          <c:order val="1"/>
          <c:tx>
            <c:strRef>
              <c:f>[2]Feuil1!$T$22</c:f>
              <c:strCache>
                <c:ptCount val="1"/>
                <c:pt idx="0">
                  <c:v>TAUX FAA</c:v>
                </c:pt>
              </c:strCache>
            </c:strRef>
          </c:tx>
          <c:spPr>
            <a:solidFill>
              <a:schemeClr val="accent2"/>
            </a:solidFill>
            <a:ln>
              <a:noFill/>
            </a:ln>
            <a:effectLst/>
          </c:spPr>
          <c:invertIfNegative val="0"/>
          <c:cat>
            <c:strRef>
              <c:extLst>
                <c:ext xmlns:c15="http://schemas.microsoft.com/office/drawing/2012/chart" uri="{02D57815-91ED-43cb-92C2-25804820EDAC}">
                  <c15:fullRef>
                    <c15:sqref>[2]Feuil1!$N$23:$N$28</c15:sqref>
                  </c15:fullRef>
                </c:ext>
              </c:extLst>
              <c:f>[2]Feuil1!$N$24:$N$28</c:f>
              <c:strCache>
                <c:ptCount val="5"/>
                <c:pt idx="0">
                  <c:v>Equipe 1</c:v>
                </c:pt>
                <c:pt idx="1">
                  <c:v>Equipe 2</c:v>
                </c:pt>
                <c:pt idx="2">
                  <c:v>Equipe 3</c:v>
                </c:pt>
                <c:pt idx="3">
                  <c:v>Equipe 4</c:v>
                </c:pt>
                <c:pt idx="4">
                  <c:v>Equipe 5</c:v>
                </c:pt>
              </c:strCache>
            </c:strRef>
          </c:cat>
          <c:val>
            <c:numRef>
              <c:extLst>
                <c:ext xmlns:c15="http://schemas.microsoft.com/office/drawing/2012/chart" uri="{02D57815-91ED-43cb-92C2-25804820EDAC}">
                  <c15:fullRef>
                    <c15:sqref>[2]Feuil1!$T$23:$T$28</c15:sqref>
                  </c15:fullRef>
                </c:ext>
              </c:extLst>
              <c:f>[2]Feuil1!$T$24:$T$28</c:f>
              <c:numCache>
                <c:formatCode>General</c:formatCode>
                <c:ptCount val="5"/>
                <c:pt idx="0">
                  <c:v>1.7982671244073892E-3</c:v>
                </c:pt>
                <c:pt idx="1">
                  <c:v>2.1705426356589145E-3</c:v>
                </c:pt>
                <c:pt idx="2">
                  <c:v>0</c:v>
                </c:pt>
                <c:pt idx="3">
                  <c:v>7.7603600807077443E-4</c:v>
                </c:pt>
                <c:pt idx="4">
                  <c:v>1.8260292164674634E-3</c:v>
                </c:pt>
              </c:numCache>
            </c:numRef>
          </c:val>
          <c:extLst>
            <c:ext xmlns:c16="http://schemas.microsoft.com/office/drawing/2014/chart" uri="{C3380CC4-5D6E-409C-BE32-E72D297353CC}">
              <c16:uniqueId val="{00000001-DA97-42EC-B704-BB3B144B2D03}"/>
            </c:ext>
          </c:extLst>
        </c:ser>
        <c:dLbls>
          <c:showLegendKey val="0"/>
          <c:showVal val="0"/>
          <c:showCatName val="0"/>
          <c:showSerName val="0"/>
          <c:showPercent val="0"/>
          <c:showBubbleSize val="0"/>
        </c:dLbls>
        <c:gapWidth val="219"/>
        <c:overlap val="-27"/>
        <c:axId val="449555807"/>
        <c:axId val="449560607"/>
      </c:barChart>
      <c:catAx>
        <c:axId val="44955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9560607"/>
        <c:crosses val="autoZero"/>
        <c:auto val="1"/>
        <c:lblAlgn val="ctr"/>
        <c:lblOffset val="100"/>
        <c:noMultiLvlLbl val="0"/>
      </c:catAx>
      <c:valAx>
        <c:axId val="4495606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955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49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18.png"/><Relationship Id="rId3" Type="http://schemas.openxmlformats.org/officeDocument/2006/relationships/image" Target="../media/image11.png"/><Relationship Id="rId7" Type="http://schemas.openxmlformats.org/officeDocument/2006/relationships/image" Target="../media/image14.jpeg"/><Relationship Id="rId12" Type="http://schemas.openxmlformats.org/officeDocument/2006/relationships/image" Target="../media/image17.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chart" Target="../charts/chart3.xml"/><Relationship Id="rId11" Type="http://schemas.openxmlformats.org/officeDocument/2006/relationships/image" Target="../media/image16.emf"/><Relationship Id="rId5" Type="http://schemas.openxmlformats.org/officeDocument/2006/relationships/image" Target="../media/image13.png"/><Relationship Id="rId10" Type="http://schemas.openxmlformats.org/officeDocument/2006/relationships/image" Target="../media/image15.png"/><Relationship Id="rId4" Type="http://schemas.openxmlformats.org/officeDocument/2006/relationships/image" Target="../media/image12.png"/><Relationship Id="rId9"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image" Target="../media/image29.png"/><Relationship Id="rId18" Type="http://schemas.openxmlformats.org/officeDocument/2006/relationships/image" Target="../media/image31.png"/><Relationship Id="rId3" Type="http://schemas.openxmlformats.org/officeDocument/2006/relationships/image" Target="../media/image21.png"/><Relationship Id="rId21" Type="http://schemas.openxmlformats.org/officeDocument/2006/relationships/image" Target="../media/image34.jpeg"/><Relationship Id="rId7" Type="http://schemas.openxmlformats.org/officeDocument/2006/relationships/image" Target="../media/image23.png"/><Relationship Id="rId12" Type="http://schemas.openxmlformats.org/officeDocument/2006/relationships/image" Target="../media/image28.png"/><Relationship Id="rId17" Type="http://schemas.openxmlformats.org/officeDocument/2006/relationships/hyperlink" Target="file:///C:\Users\A1113131\Videos\Correction%20Pauline\Valeur_Grosbout_Nuance_et_epaisseur_consigne.xlsx" TargetMode="External"/><Relationship Id="rId2" Type="http://schemas.openxmlformats.org/officeDocument/2006/relationships/image" Target="../media/image20.png"/><Relationship Id="rId16" Type="http://schemas.openxmlformats.org/officeDocument/2006/relationships/image" Target="../media/image30.png"/><Relationship Id="rId20" Type="http://schemas.openxmlformats.org/officeDocument/2006/relationships/image" Target="../media/image33.png"/><Relationship Id="rId1" Type="http://schemas.openxmlformats.org/officeDocument/2006/relationships/image" Target="../media/image19.emf"/><Relationship Id="rId6" Type="http://schemas.openxmlformats.org/officeDocument/2006/relationships/chart" Target="../charts/chart7.xml"/><Relationship Id="rId11" Type="http://schemas.openxmlformats.org/officeDocument/2006/relationships/image" Target="../media/image27.png"/><Relationship Id="rId5" Type="http://schemas.openxmlformats.org/officeDocument/2006/relationships/image" Target="../media/image22.png"/><Relationship Id="rId15" Type="http://schemas.openxmlformats.org/officeDocument/2006/relationships/hyperlink" Target="file:///C:\Users\A1113131\Videos\Correction%20Pauline\Synthese%20pratique%20par%20equipe.xlsx" TargetMode="External"/><Relationship Id="rId10" Type="http://schemas.openxmlformats.org/officeDocument/2006/relationships/image" Target="../media/image26.png"/><Relationship Id="rId19" Type="http://schemas.openxmlformats.org/officeDocument/2006/relationships/image" Target="../media/image32.png"/><Relationship Id="rId4" Type="http://schemas.openxmlformats.org/officeDocument/2006/relationships/chart" Target="../charts/chart6.xml"/><Relationship Id="rId9" Type="http://schemas.openxmlformats.org/officeDocument/2006/relationships/image" Target="../media/image25.png"/><Relationship Id="rId14" Type="http://schemas.openxmlformats.org/officeDocument/2006/relationships/chart" Target="../charts/chart8.xml"/><Relationship Id="rId22" Type="http://schemas.openxmlformats.org/officeDocument/2006/relationships/image" Target="../media/image35.png"/></Relationships>
</file>

<file path=xl/drawings/_rels/drawing8.xml.rels><?xml version="1.0" encoding="UTF-8" standalone="yes"?>
<Relationships xmlns="http://schemas.openxmlformats.org/package/2006/relationships"><Relationship Id="rId1" Type="http://schemas.openxmlformats.org/officeDocument/2006/relationships/image" Target="../media/image3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4"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0</xdr:col>
      <xdr:colOff>390525</xdr:colOff>
      <xdr:row>3</xdr:row>
      <xdr:rowOff>0</xdr:rowOff>
    </xdr:from>
    <xdr:to>
      <xdr:col>9</xdr:col>
      <xdr:colOff>314325</xdr:colOff>
      <xdr:row>63</xdr:row>
      <xdr:rowOff>76200</xdr:rowOff>
    </xdr:to>
    <xdr:grpSp>
      <xdr:nvGrpSpPr>
        <xdr:cNvPr id="30658" name="Groupe 1">
          <a:extLst>
            <a:ext uri="{FF2B5EF4-FFF2-40B4-BE49-F238E27FC236}">
              <a16:creationId xmlns:a16="http://schemas.microsoft.com/office/drawing/2014/main" id="{00000000-0008-0000-0000-0000C2770000}"/>
            </a:ext>
          </a:extLst>
        </xdr:cNvPr>
        <xdr:cNvGrpSpPr>
          <a:grpSpLocks/>
        </xdr:cNvGrpSpPr>
      </xdr:nvGrpSpPr>
      <xdr:grpSpPr bwMode="auto">
        <a:xfrm>
          <a:off x="390525" y="485775"/>
          <a:ext cx="6781800" cy="9791700"/>
          <a:chOff x="-254765" y="-15552"/>
          <a:chExt cx="6780109" cy="9793088"/>
        </a:xfrm>
      </xdr:grpSpPr>
      <xdr:sp macro="" textlink="">
        <xdr:nvSpPr>
          <xdr:cNvPr id="3" name="Organigramme : Processus 2">
            <a:extLst>
              <a:ext uri="{FF2B5EF4-FFF2-40B4-BE49-F238E27FC236}">
                <a16:creationId xmlns:a16="http://schemas.microsoft.com/office/drawing/2014/main" id="{00000000-0008-0000-0000-000003000000}"/>
              </a:ext>
            </a:extLst>
          </xdr:cNvPr>
          <xdr:cNvSpPr/>
        </xdr:nvSpPr>
        <xdr:spPr>
          <a:xfrm>
            <a:off x="2821043" y="1708717"/>
            <a:ext cx="1152238" cy="504897"/>
          </a:xfrm>
          <a:prstGeom prst="flowChartProcess">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t>1- Contexte</a:t>
            </a:r>
          </a:p>
        </xdr:txBody>
      </xdr:sp>
      <xdr:sp macro="" textlink="">
        <xdr:nvSpPr>
          <xdr:cNvPr id="4" name="Organigramme : Processus 3">
            <a:extLst>
              <a:ext uri="{FF2B5EF4-FFF2-40B4-BE49-F238E27FC236}">
                <a16:creationId xmlns:a16="http://schemas.microsoft.com/office/drawing/2014/main" id="{00000000-0008-0000-0000-000004000000}"/>
              </a:ext>
            </a:extLst>
          </xdr:cNvPr>
          <xdr:cNvSpPr/>
        </xdr:nvSpPr>
        <xdr:spPr>
          <a:xfrm>
            <a:off x="2640113" y="2575615"/>
            <a:ext cx="1504575" cy="581107"/>
          </a:xfrm>
          <a:prstGeom prst="flowChartProcess">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t>2 - Clarification du problème</a:t>
            </a:r>
          </a:p>
        </xdr:txBody>
      </xdr:sp>
      <xdr:sp macro="" textlink="">
        <xdr:nvSpPr>
          <xdr:cNvPr id="5" name="Organigramme : Processus 4">
            <a:extLst>
              <a:ext uri="{FF2B5EF4-FFF2-40B4-BE49-F238E27FC236}">
                <a16:creationId xmlns:a16="http://schemas.microsoft.com/office/drawing/2014/main" id="{00000000-0008-0000-0000-000005000000}"/>
              </a:ext>
            </a:extLst>
          </xdr:cNvPr>
          <xdr:cNvSpPr/>
        </xdr:nvSpPr>
        <xdr:spPr>
          <a:xfrm>
            <a:off x="2563932" y="3509198"/>
            <a:ext cx="1656937" cy="581107"/>
          </a:xfrm>
          <a:prstGeom prst="flowChartProcess">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t>3 - Segmentation du problème</a:t>
            </a:r>
          </a:p>
        </xdr:txBody>
      </xdr:sp>
      <xdr:sp macro="" textlink="">
        <xdr:nvSpPr>
          <xdr:cNvPr id="6" name="Organigramme : Processus 5">
            <a:extLst>
              <a:ext uri="{FF2B5EF4-FFF2-40B4-BE49-F238E27FC236}">
                <a16:creationId xmlns:a16="http://schemas.microsoft.com/office/drawing/2014/main" id="{00000000-0008-0000-0000-000006000000}"/>
              </a:ext>
            </a:extLst>
          </xdr:cNvPr>
          <xdr:cNvSpPr/>
        </xdr:nvSpPr>
        <xdr:spPr>
          <a:xfrm>
            <a:off x="2640113" y="4452306"/>
            <a:ext cx="1504575" cy="571581"/>
          </a:xfrm>
          <a:prstGeom prst="flowChartProcess">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t>4 - Ambition </a:t>
            </a:r>
          </a:p>
          <a:p>
            <a:pPr algn="ctr"/>
            <a:r>
              <a:rPr lang="fr-FR" sz="1600" b="1"/>
              <a:t>et Cible</a:t>
            </a:r>
          </a:p>
        </xdr:txBody>
      </xdr:sp>
      <xdr:sp macro="" textlink="">
        <xdr:nvSpPr>
          <xdr:cNvPr id="7" name="Organigramme : Processus 6">
            <a:extLst>
              <a:ext uri="{FF2B5EF4-FFF2-40B4-BE49-F238E27FC236}">
                <a16:creationId xmlns:a16="http://schemas.microsoft.com/office/drawing/2014/main" id="{00000000-0008-0000-0000-000007000000}"/>
              </a:ext>
            </a:extLst>
          </xdr:cNvPr>
          <xdr:cNvSpPr/>
        </xdr:nvSpPr>
        <xdr:spPr>
          <a:xfrm>
            <a:off x="2640113" y="5385889"/>
            <a:ext cx="1504575" cy="571581"/>
          </a:xfrm>
          <a:prstGeom prst="flowChartProcess">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t>5 - Analyse des Root causes</a:t>
            </a:r>
          </a:p>
        </xdr:txBody>
      </xdr:sp>
      <xdr:sp macro="" textlink="">
        <xdr:nvSpPr>
          <xdr:cNvPr id="8" name="Organigramme : Processus 7">
            <a:extLst>
              <a:ext uri="{FF2B5EF4-FFF2-40B4-BE49-F238E27FC236}">
                <a16:creationId xmlns:a16="http://schemas.microsoft.com/office/drawing/2014/main" id="{00000000-0008-0000-0000-000008000000}"/>
              </a:ext>
            </a:extLst>
          </xdr:cNvPr>
          <xdr:cNvSpPr/>
        </xdr:nvSpPr>
        <xdr:spPr>
          <a:xfrm>
            <a:off x="2563932" y="6319471"/>
            <a:ext cx="1656937" cy="581107"/>
          </a:xfrm>
          <a:prstGeom prst="flowChartProcess">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t>6 - Plan d’actions</a:t>
            </a:r>
          </a:p>
        </xdr:txBody>
      </xdr:sp>
      <xdr:sp macro="" textlink="">
        <xdr:nvSpPr>
          <xdr:cNvPr id="9" name="Organigramme : Processus 8">
            <a:extLst>
              <a:ext uri="{FF2B5EF4-FFF2-40B4-BE49-F238E27FC236}">
                <a16:creationId xmlns:a16="http://schemas.microsoft.com/office/drawing/2014/main" id="{00000000-0008-0000-0000-000009000000}"/>
              </a:ext>
            </a:extLst>
          </xdr:cNvPr>
          <xdr:cNvSpPr/>
        </xdr:nvSpPr>
        <xdr:spPr>
          <a:xfrm>
            <a:off x="2640113" y="7253053"/>
            <a:ext cx="1504575" cy="581107"/>
          </a:xfrm>
          <a:prstGeom prst="flowChartProcess">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t>7 - Suivi des Résultats</a:t>
            </a:r>
          </a:p>
        </xdr:txBody>
      </xdr:sp>
      <xdr:sp macro="" textlink="">
        <xdr:nvSpPr>
          <xdr:cNvPr id="10" name="Organigramme : Processus 9">
            <a:extLst>
              <a:ext uri="{FF2B5EF4-FFF2-40B4-BE49-F238E27FC236}">
                <a16:creationId xmlns:a16="http://schemas.microsoft.com/office/drawing/2014/main" id="{00000000-0008-0000-0000-00000A000000}"/>
              </a:ext>
            </a:extLst>
          </xdr:cNvPr>
          <xdr:cNvSpPr/>
        </xdr:nvSpPr>
        <xdr:spPr>
          <a:xfrm>
            <a:off x="2497274" y="8196162"/>
            <a:ext cx="1799776" cy="571581"/>
          </a:xfrm>
          <a:prstGeom prst="flowChartProcess">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t>8 - Standardisation et Partage</a:t>
            </a:r>
          </a:p>
        </xdr:txBody>
      </xdr:sp>
      <xdr:cxnSp macro="">
        <xdr:nvCxnSpPr>
          <xdr:cNvPr id="11" name="Connecteur droit avec flèche 10">
            <a:extLst>
              <a:ext uri="{FF2B5EF4-FFF2-40B4-BE49-F238E27FC236}">
                <a16:creationId xmlns:a16="http://schemas.microsoft.com/office/drawing/2014/main" id="{00000000-0008-0000-0000-00000B000000}"/>
              </a:ext>
            </a:extLst>
          </xdr:cNvPr>
          <xdr:cNvCxnSpPr>
            <a:stCxn id="3" idx="2"/>
            <a:endCxn id="4" idx="0"/>
          </xdr:cNvCxnSpPr>
        </xdr:nvCxnSpPr>
        <xdr:spPr>
          <a:xfrm>
            <a:off x="3392400" y="2213614"/>
            <a:ext cx="0" cy="36200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avec flèche 11">
            <a:extLst>
              <a:ext uri="{FF2B5EF4-FFF2-40B4-BE49-F238E27FC236}">
                <a16:creationId xmlns:a16="http://schemas.microsoft.com/office/drawing/2014/main" id="{00000000-0008-0000-0000-00000C000000}"/>
              </a:ext>
            </a:extLst>
          </xdr:cNvPr>
          <xdr:cNvCxnSpPr>
            <a:stCxn id="4" idx="2"/>
            <a:endCxn id="5" idx="0"/>
          </xdr:cNvCxnSpPr>
        </xdr:nvCxnSpPr>
        <xdr:spPr>
          <a:xfrm>
            <a:off x="3392400" y="3156723"/>
            <a:ext cx="0" cy="35247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avec flèche 12">
            <a:extLst>
              <a:ext uri="{FF2B5EF4-FFF2-40B4-BE49-F238E27FC236}">
                <a16:creationId xmlns:a16="http://schemas.microsoft.com/office/drawing/2014/main" id="{00000000-0008-0000-0000-00000D000000}"/>
              </a:ext>
            </a:extLst>
          </xdr:cNvPr>
          <xdr:cNvCxnSpPr>
            <a:stCxn id="5" idx="2"/>
            <a:endCxn id="6" idx="0"/>
          </xdr:cNvCxnSpPr>
        </xdr:nvCxnSpPr>
        <xdr:spPr>
          <a:xfrm>
            <a:off x="3392400" y="4090305"/>
            <a:ext cx="0" cy="36200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xnSp macro="">
        <xdr:nvCxnSpPr>
          <xdr:cNvPr id="14" name="Connecteur droit avec flèche 13">
            <a:extLst>
              <a:ext uri="{FF2B5EF4-FFF2-40B4-BE49-F238E27FC236}">
                <a16:creationId xmlns:a16="http://schemas.microsoft.com/office/drawing/2014/main" id="{00000000-0008-0000-0000-00000E000000}"/>
              </a:ext>
            </a:extLst>
          </xdr:cNvPr>
          <xdr:cNvCxnSpPr>
            <a:stCxn id="6" idx="2"/>
            <a:endCxn id="7" idx="0"/>
          </xdr:cNvCxnSpPr>
        </xdr:nvCxnSpPr>
        <xdr:spPr>
          <a:xfrm>
            <a:off x="3392400" y="5023887"/>
            <a:ext cx="0" cy="36200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xnSp macro="">
        <xdr:nvCxnSpPr>
          <xdr:cNvPr id="15" name="Connecteur droit avec flèche 14">
            <a:extLst>
              <a:ext uri="{FF2B5EF4-FFF2-40B4-BE49-F238E27FC236}">
                <a16:creationId xmlns:a16="http://schemas.microsoft.com/office/drawing/2014/main" id="{00000000-0008-0000-0000-00000F000000}"/>
              </a:ext>
            </a:extLst>
          </xdr:cNvPr>
          <xdr:cNvCxnSpPr>
            <a:stCxn id="7" idx="2"/>
            <a:endCxn id="8" idx="0"/>
          </xdr:cNvCxnSpPr>
        </xdr:nvCxnSpPr>
        <xdr:spPr>
          <a:xfrm>
            <a:off x="3392400" y="5957470"/>
            <a:ext cx="0" cy="36200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xnSp macro="">
        <xdr:nvCxnSpPr>
          <xdr:cNvPr id="16" name="Connecteur droit avec flèche 15">
            <a:extLst>
              <a:ext uri="{FF2B5EF4-FFF2-40B4-BE49-F238E27FC236}">
                <a16:creationId xmlns:a16="http://schemas.microsoft.com/office/drawing/2014/main" id="{00000000-0008-0000-0000-000010000000}"/>
              </a:ext>
            </a:extLst>
          </xdr:cNvPr>
          <xdr:cNvCxnSpPr>
            <a:stCxn id="8" idx="2"/>
            <a:endCxn id="9" idx="0"/>
          </xdr:cNvCxnSpPr>
        </xdr:nvCxnSpPr>
        <xdr:spPr>
          <a:xfrm>
            <a:off x="3392400" y="6900578"/>
            <a:ext cx="0" cy="35247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xnSp macro="">
        <xdr:nvCxnSpPr>
          <xdr:cNvPr id="17" name="Connecteur droit avec flèche 16">
            <a:extLst>
              <a:ext uri="{FF2B5EF4-FFF2-40B4-BE49-F238E27FC236}">
                <a16:creationId xmlns:a16="http://schemas.microsoft.com/office/drawing/2014/main" id="{00000000-0008-0000-0000-000011000000}"/>
              </a:ext>
            </a:extLst>
          </xdr:cNvPr>
          <xdr:cNvCxnSpPr>
            <a:stCxn id="9" idx="2"/>
            <a:endCxn id="10" idx="0"/>
          </xdr:cNvCxnSpPr>
        </xdr:nvCxnSpPr>
        <xdr:spPr>
          <a:xfrm>
            <a:off x="3392400" y="7834161"/>
            <a:ext cx="0" cy="36200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18" name="Organigramme : Processus 17">
            <a:extLst>
              <a:ext uri="{FF2B5EF4-FFF2-40B4-BE49-F238E27FC236}">
                <a16:creationId xmlns:a16="http://schemas.microsoft.com/office/drawing/2014/main" id="{00000000-0008-0000-0000-000012000000}"/>
              </a:ext>
            </a:extLst>
          </xdr:cNvPr>
          <xdr:cNvSpPr/>
        </xdr:nvSpPr>
        <xdr:spPr>
          <a:xfrm>
            <a:off x="1773554" y="632240"/>
            <a:ext cx="1437916" cy="866898"/>
          </a:xfrm>
          <a:prstGeom prst="flowChartProcess">
            <a:avLst/>
          </a:prstGeom>
          <a:solidFill>
            <a:schemeClr val="accent1">
              <a:lumMod val="60000"/>
              <a:lumOff val="40000"/>
            </a:schemeClr>
          </a:solidFill>
          <a:ln>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t>Equipe </a:t>
            </a:r>
          </a:p>
          <a:p>
            <a:pPr algn="ctr"/>
            <a:r>
              <a:rPr lang="fr-FR" sz="1600" b="1"/>
              <a:t>Projet</a:t>
            </a:r>
          </a:p>
        </xdr:txBody>
      </xdr:sp>
      <xdr:sp macro="" textlink="">
        <xdr:nvSpPr>
          <xdr:cNvPr id="19" name="Organigramme : Processus 18">
            <a:extLst>
              <a:ext uri="{FF2B5EF4-FFF2-40B4-BE49-F238E27FC236}">
                <a16:creationId xmlns:a16="http://schemas.microsoft.com/office/drawing/2014/main" id="{00000000-0008-0000-0000-000013000000}"/>
              </a:ext>
            </a:extLst>
          </xdr:cNvPr>
          <xdr:cNvSpPr/>
        </xdr:nvSpPr>
        <xdr:spPr>
          <a:xfrm>
            <a:off x="3792351" y="632240"/>
            <a:ext cx="1437916" cy="866898"/>
          </a:xfrm>
          <a:prstGeom prst="flowChartProcess">
            <a:avLst/>
          </a:prstGeom>
          <a:solidFill>
            <a:schemeClr val="accent1">
              <a:lumMod val="60000"/>
              <a:lumOff val="40000"/>
            </a:schemeClr>
          </a:solidFill>
          <a:ln>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t>Fiche Projet </a:t>
            </a:r>
          </a:p>
          <a:p>
            <a:pPr algn="ctr"/>
            <a:r>
              <a:rPr lang="fr-FR" sz="1600" b="1"/>
              <a:t>&amp; </a:t>
            </a:r>
          </a:p>
          <a:p>
            <a:pPr algn="ctr"/>
            <a:r>
              <a:rPr lang="fr-FR" sz="1600" b="1"/>
              <a:t>Planning</a:t>
            </a:r>
          </a:p>
        </xdr:txBody>
      </xdr:sp>
      <xdr:sp macro="" textlink="">
        <xdr:nvSpPr>
          <xdr:cNvPr id="20" name="Accolade ouvrante 19">
            <a:extLst>
              <a:ext uri="{FF2B5EF4-FFF2-40B4-BE49-F238E27FC236}">
                <a16:creationId xmlns:a16="http://schemas.microsoft.com/office/drawing/2014/main" id="{00000000-0008-0000-0000-000014000000}"/>
              </a:ext>
            </a:extLst>
          </xdr:cNvPr>
          <xdr:cNvSpPr/>
        </xdr:nvSpPr>
        <xdr:spPr>
          <a:xfrm>
            <a:off x="1402172" y="1565822"/>
            <a:ext cx="285679" cy="7421027"/>
          </a:xfrm>
          <a:prstGeom prst="leftBrace">
            <a:avLst/>
          </a:prstGeom>
          <a:ln w="19050"/>
        </xdr:spPr>
        <xdr:style>
          <a:lnRef idx="1">
            <a:schemeClr val="accent1"/>
          </a:lnRef>
          <a:fillRef idx="0">
            <a:schemeClr val="accent1"/>
          </a:fillRef>
          <a:effectRef idx="0">
            <a:schemeClr val="accent1"/>
          </a:effectRef>
          <a:fontRef idx="minor">
            <a:schemeClr val="tx1"/>
          </a:fontRef>
        </xdr:style>
        <xdr:txBody>
          <a:bodyPr wrap="square" rtlCol="0" anchor="ctr"/>
          <a:lstStyle/>
          <a:p>
            <a:endParaRPr lang="fr-FR"/>
          </a:p>
        </xdr:txBody>
      </xdr:sp>
      <xdr:sp macro="" textlink="">
        <xdr:nvSpPr>
          <xdr:cNvPr id="21" name="Organigramme : Stockage interne 20">
            <a:extLst>
              <a:ext uri="{FF2B5EF4-FFF2-40B4-BE49-F238E27FC236}">
                <a16:creationId xmlns:a16="http://schemas.microsoft.com/office/drawing/2014/main" id="{00000000-0008-0000-0000-000015000000}"/>
              </a:ext>
            </a:extLst>
          </xdr:cNvPr>
          <xdr:cNvSpPr/>
        </xdr:nvSpPr>
        <xdr:spPr>
          <a:xfrm>
            <a:off x="-254765" y="4233200"/>
            <a:ext cx="1437916" cy="1581374"/>
          </a:xfrm>
          <a:prstGeom prst="flowChartInternalStorage">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lnSpc>
                <a:spcPts val="1700"/>
              </a:lnSpc>
            </a:pPr>
            <a:r>
              <a:rPr lang="fr-FR" sz="1600"/>
              <a:t>Documents de synthèse =</a:t>
            </a:r>
          </a:p>
          <a:p>
            <a:pPr algn="ctr">
              <a:lnSpc>
                <a:spcPts val="1800"/>
              </a:lnSpc>
            </a:pPr>
            <a:r>
              <a:rPr lang="fr-FR" sz="1600"/>
              <a:t>A3 </a:t>
            </a:r>
          </a:p>
        </xdr:txBody>
      </xdr:sp>
      <xdr:sp macro="" textlink="">
        <xdr:nvSpPr>
          <xdr:cNvPr id="22" name="Légende encadrée 2 21">
            <a:extLst>
              <a:ext uri="{FF2B5EF4-FFF2-40B4-BE49-F238E27FC236}">
                <a16:creationId xmlns:a16="http://schemas.microsoft.com/office/drawing/2014/main" id="{00000000-0008-0000-0000-000016000000}"/>
              </a:ext>
            </a:extLst>
          </xdr:cNvPr>
          <xdr:cNvSpPr/>
        </xdr:nvSpPr>
        <xdr:spPr>
          <a:xfrm>
            <a:off x="5011247" y="7834161"/>
            <a:ext cx="1437916" cy="571581"/>
          </a:xfrm>
          <a:prstGeom prst="borderCallout2">
            <a:avLst/>
          </a:prstGeom>
          <a:solidFill>
            <a:srgbClr val="FFFF66"/>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solidFill>
                  <a:sysClr val="windowText" lastClr="000000"/>
                </a:solidFill>
              </a:rPr>
              <a:t>9 - Check list</a:t>
            </a:r>
          </a:p>
          <a:p>
            <a:pPr algn="ctr"/>
            <a:r>
              <a:rPr lang="fr-FR" sz="1600" b="1">
                <a:solidFill>
                  <a:sysClr val="windowText" lastClr="000000"/>
                </a:solidFill>
              </a:rPr>
              <a:t>de clôture</a:t>
            </a:r>
          </a:p>
        </xdr:txBody>
      </xdr:sp>
      <xdr:sp macro="" textlink="">
        <xdr:nvSpPr>
          <xdr:cNvPr id="23" name="Légende encadrée 2 22">
            <a:extLst>
              <a:ext uri="{FF2B5EF4-FFF2-40B4-BE49-F238E27FC236}">
                <a16:creationId xmlns:a16="http://schemas.microsoft.com/office/drawing/2014/main" id="{00000000-0008-0000-0000-000017000000}"/>
              </a:ext>
            </a:extLst>
          </xdr:cNvPr>
          <xdr:cNvSpPr/>
        </xdr:nvSpPr>
        <xdr:spPr>
          <a:xfrm>
            <a:off x="5011247" y="8701058"/>
            <a:ext cx="1228419" cy="571581"/>
          </a:xfrm>
          <a:prstGeom prst="borderCallout2">
            <a:avLst>
              <a:gd name="adj1" fmla="val 18750"/>
              <a:gd name="adj2" fmla="val -8333"/>
              <a:gd name="adj3" fmla="val 18750"/>
              <a:gd name="adj4" fmla="val -16667"/>
              <a:gd name="adj5" fmla="val -16470"/>
              <a:gd name="adj6" fmla="val -50557"/>
            </a:avLst>
          </a:prstGeom>
          <a:solidFill>
            <a:srgbClr val="FFFF66"/>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600" b="1">
                <a:solidFill>
                  <a:sysClr val="windowText" lastClr="000000"/>
                </a:solidFill>
              </a:rPr>
              <a:t>10 - CR Audits</a:t>
            </a:r>
          </a:p>
        </xdr:txBody>
      </xdr:sp>
      <xdr:sp macro="" textlink="">
        <xdr:nvSpPr>
          <xdr:cNvPr id="24" name="Légende encadrée 2 23">
            <a:extLst>
              <a:ext uri="{FF2B5EF4-FFF2-40B4-BE49-F238E27FC236}">
                <a16:creationId xmlns:a16="http://schemas.microsoft.com/office/drawing/2014/main" id="{00000000-0008-0000-0000-000018000000}"/>
              </a:ext>
            </a:extLst>
          </xdr:cNvPr>
          <xdr:cNvSpPr>
            <a:spLocks noChangeAspect="1"/>
          </xdr:cNvSpPr>
        </xdr:nvSpPr>
        <xdr:spPr>
          <a:xfrm>
            <a:off x="4944588" y="4738097"/>
            <a:ext cx="1580756" cy="428686"/>
          </a:xfrm>
          <a:prstGeom prst="borderCallout2">
            <a:avLst>
              <a:gd name="adj1" fmla="val 20955"/>
              <a:gd name="adj2" fmla="val -4365"/>
              <a:gd name="adj3" fmla="val 18750"/>
              <a:gd name="adj4" fmla="val -16667"/>
              <a:gd name="adj5" fmla="val 149979"/>
              <a:gd name="adj6" fmla="val -44683"/>
            </a:avLst>
          </a:prstGeom>
          <a:solidFill>
            <a:srgbClr val="FFFF66"/>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200" b="1">
                <a:solidFill>
                  <a:sysClr val="windowText" lastClr="000000"/>
                </a:solidFill>
              </a:rPr>
              <a:t>11 – Synthèse Analyse Données</a:t>
            </a:r>
          </a:p>
        </xdr:txBody>
      </xdr:sp>
      <xdr:sp macro="" textlink="">
        <xdr:nvSpPr>
          <xdr:cNvPr id="25" name="Légende encadrée 2 24">
            <a:extLst>
              <a:ext uri="{FF2B5EF4-FFF2-40B4-BE49-F238E27FC236}">
                <a16:creationId xmlns:a16="http://schemas.microsoft.com/office/drawing/2014/main" id="{00000000-0008-0000-0000-000019000000}"/>
              </a:ext>
            </a:extLst>
          </xdr:cNvPr>
          <xdr:cNvSpPr/>
        </xdr:nvSpPr>
        <xdr:spPr>
          <a:xfrm>
            <a:off x="4944588" y="5309678"/>
            <a:ext cx="1580756" cy="438212"/>
          </a:xfrm>
          <a:prstGeom prst="borderCallout2">
            <a:avLst>
              <a:gd name="adj1" fmla="val 39536"/>
              <a:gd name="adj2" fmla="val -3157"/>
              <a:gd name="adj3" fmla="val 18750"/>
              <a:gd name="adj4" fmla="val -16667"/>
              <a:gd name="adj5" fmla="val 55810"/>
              <a:gd name="adj6" fmla="val -43439"/>
            </a:avLst>
          </a:prstGeom>
          <a:solidFill>
            <a:srgbClr val="FFFF66"/>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200" b="1">
                <a:solidFill>
                  <a:sysClr val="windowText" lastClr="000000"/>
                </a:solidFill>
              </a:rPr>
              <a:t>12 – Synthèse</a:t>
            </a:r>
          </a:p>
          <a:p>
            <a:pPr algn="ctr"/>
            <a:r>
              <a:rPr lang="fr-FR" sz="1200" b="1">
                <a:solidFill>
                  <a:sysClr val="windowText" lastClr="000000"/>
                </a:solidFill>
              </a:rPr>
              <a:t>Défectologie</a:t>
            </a:r>
          </a:p>
        </xdr:txBody>
      </xdr:sp>
      <xdr:sp macro="" textlink="">
        <xdr:nvSpPr>
          <xdr:cNvPr id="26" name="Légende encadrée 2 25">
            <a:extLst>
              <a:ext uri="{FF2B5EF4-FFF2-40B4-BE49-F238E27FC236}">
                <a16:creationId xmlns:a16="http://schemas.microsoft.com/office/drawing/2014/main" id="{00000000-0008-0000-0000-00001A000000}"/>
              </a:ext>
            </a:extLst>
          </xdr:cNvPr>
          <xdr:cNvSpPr/>
        </xdr:nvSpPr>
        <xdr:spPr>
          <a:xfrm>
            <a:off x="4944588" y="5890785"/>
            <a:ext cx="1580756" cy="428686"/>
          </a:xfrm>
          <a:prstGeom prst="borderCallout2">
            <a:avLst>
              <a:gd name="adj1" fmla="val 20955"/>
              <a:gd name="adj2" fmla="val -2381"/>
              <a:gd name="adj3" fmla="val 18750"/>
              <a:gd name="adj4" fmla="val -16667"/>
              <a:gd name="adj5" fmla="val -45918"/>
              <a:gd name="adj6" fmla="val -44923"/>
            </a:avLst>
          </a:prstGeom>
          <a:solidFill>
            <a:srgbClr val="FFFF66"/>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200" b="1">
                <a:solidFill>
                  <a:sysClr val="windowText" lastClr="000000"/>
                </a:solidFill>
              </a:rPr>
              <a:t>13 – Synthèse des essais</a:t>
            </a:r>
          </a:p>
        </xdr:txBody>
      </xdr:sp>
      <xdr:sp macro="" textlink="">
        <xdr:nvSpPr>
          <xdr:cNvPr id="27" name="Légende encadrée 2 26">
            <a:extLst>
              <a:ext uri="{FF2B5EF4-FFF2-40B4-BE49-F238E27FC236}">
                <a16:creationId xmlns:a16="http://schemas.microsoft.com/office/drawing/2014/main" id="{00000000-0008-0000-0000-00001B000000}"/>
              </a:ext>
            </a:extLst>
          </xdr:cNvPr>
          <xdr:cNvSpPr/>
        </xdr:nvSpPr>
        <xdr:spPr>
          <a:xfrm>
            <a:off x="4944588" y="6462366"/>
            <a:ext cx="1580756" cy="438212"/>
          </a:xfrm>
          <a:prstGeom prst="borderCallout2">
            <a:avLst>
              <a:gd name="adj1" fmla="val 12136"/>
              <a:gd name="adj2" fmla="val -2922"/>
              <a:gd name="adj3" fmla="val 18750"/>
              <a:gd name="adj4" fmla="val -16667"/>
              <a:gd name="adj5" fmla="val -149535"/>
              <a:gd name="adj6" fmla="val -45754"/>
            </a:avLst>
          </a:prstGeom>
          <a:solidFill>
            <a:srgbClr val="FFFF66"/>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200" b="1">
                <a:solidFill>
                  <a:sysClr val="windowText" lastClr="000000"/>
                </a:solidFill>
              </a:rPr>
              <a:t>14 – Synthèse des  infos benchs et R&amp;D</a:t>
            </a:r>
          </a:p>
        </xdr:txBody>
      </xdr:sp>
      <xdr:sp macro="" textlink="">
        <xdr:nvSpPr>
          <xdr:cNvPr id="28" name="Légende encadrée 2 27">
            <a:extLst>
              <a:ext uri="{FF2B5EF4-FFF2-40B4-BE49-F238E27FC236}">
                <a16:creationId xmlns:a16="http://schemas.microsoft.com/office/drawing/2014/main" id="{00000000-0008-0000-0000-00001C000000}"/>
              </a:ext>
            </a:extLst>
          </xdr:cNvPr>
          <xdr:cNvSpPr/>
        </xdr:nvSpPr>
        <xdr:spPr>
          <a:xfrm>
            <a:off x="4944588" y="7043473"/>
            <a:ext cx="1580756" cy="428686"/>
          </a:xfrm>
          <a:prstGeom prst="borderCallout2">
            <a:avLst>
              <a:gd name="adj1" fmla="val 12136"/>
              <a:gd name="adj2" fmla="val -2922"/>
              <a:gd name="adj3" fmla="val 18750"/>
              <a:gd name="adj4" fmla="val -16667"/>
              <a:gd name="adj5" fmla="val -237719"/>
              <a:gd name="adj6" fmla="val -46956"/>
            </a:avLst>
          </a:prstGeom>
          <a:solidFill>
            <a:srgbClr val="FFFF66"/>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200" b="1">
                <a:solidFill>
                  <a:sysClr val="windowText" lastClr="000000"/>
                </a:solidFill>
              </a:rPr>
              <a:t>15 – Why Why</a:t>
            </a:r>
          </a:p>
        </xdr:txBody>
      </xdr:sp>
      <xdr:sp macro="" textlink="">
        <xdr:nvSpPr>
          <xdr:cNvPr id="29" name="ZoneTexte 40">
            <a:extLst>
              <a:ext uri="{FF2B5EF4-FFF2-40B4-BE49-F238E27FC236}">
                <a16:creationId xmlns:a16="http://schemas.microsoft.com/office/drawing/2014/main" id="{00000000-0008-0000-0000-00001D000000}"/>
              </a:ext>
            </a:extLst>
          </xdr:cNvPr>
          <xdr:cNvSpPr txBox="1"/>
        </xdr:nvSpPr>
        <xdr:spPr>
          <a:xfrm>
            <a:off x="1773554" y="-15552"/>
            <a:ext cx="3485281" cy="647792"/>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i="1"/>
              <a:t>Synoptique du Processus A3 AMAL </a:t>
            </a:r>
          </a:p>
          <a:p>
            <a:pPr algn="ctr"/>
            <a:r>
              <a:rPr lang="fr-FR" i="1"/>
              <a:t>Capitalisation Connaissances</a:t>
            </a:r>
          </a:p>
        </xdr:txBody>
      </xdr:sp>
      <xdr:sp macro="" textlink="">
        <xdr:nvSpPr>
          <xdr:cNvPr id="30" name="Bouton d'action : Informations 29">
            <a:extLst>
              <a:ext uri="{FF2B5EF4-FFF2-40B4-BE49-F238E27FC236}">
                <a16:creationId xmlns:a16="http://schemas.microsoft.com/office/drawing/2014/main" id="{00000000-0008-0000-0000-00001E000000}"/>
              </a:ext>
            </a:extLst>
          </xdr:cNvPr>
          <xdr:cNvSpPr/>
        </xdr:nvSpPr>
        <xdr:spPr>
          <a:xfrm>
            <a:off x="402296" y="9272639"/>
            <a:ext cx="504699" cy="504897"/>
          </a:xfrm>
          <a:prstGeom prst="actionButtonInformation">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fr-FR"/>
          </a:p>
        </xdr:txBody>
      </xdr:sp>
      <xdr:sp macro="" textlink="">
        <xdr:nvSpPr>
          <xdr:cNvPr id="31" name="Rogner et arrondir un rectangle à un seul coin 30">
            <a:extLst>
              <a:ext uri="{FF2B5EF4-FFF2-40B4-BE49-F238E27FC236}">
                <a16:creationId xmlns:a16="http://schemas.microsoft.com/office/drawing/2014/main" id="{00000000-0008-0000-0000-00001F000000}"/>
              </a:ext>
            </a:extLst>
          </xdr:cNvPr>
          <xdr:cNvSpPr/>
        </xdr:nvSpPr>
        <xdr:spPr>
          <a:xfrm>
            <a:off x="1554534" y="9205955"/>
            <a:ext cx="1514097" cy="571581"/>
          </a:xfrm>
          <a:prstGeom prst="snipRoundRect">
            <a:avLst/>
          </a:prstGeom>
          <a:solidFill>
            <a:schemeClr val="bg1">
              <a:lumMod val="85000"/>
            </a:schemeClr>
          </a:solid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400" b="1">
                <a:solidFill>
                  <a:sysClr val="windowText" lastClr="000000"/>
                </a:solidFill>
              </a:rPr>
              <a:t>Schéma Process</a:t>
            </a:r>
          </a:p>
        </xdr:txBody>
      </xdr:sp>
      <xdr:sp macro="" textlink="">
        <xdr:nvSpPr>
          <xdr:cNvPr id="32" name="Rogner et arrondir un rectangle à un seul coin 31">
            <a:extLst>
              <a:ext uri="{FF2B5EF4-FFF2-40B4-BE49-F238E27FC236}">
                <a16:creationId xmlns:a16="http://schemas.microsoft.com/office/drawing/2014/main" id="{00000000-0008-0000-0000-000020000000}"/>
              </a:ext>
            </a:extLst>
          </xdr:cNvPr>
          <xdr:cNvSpPr/>
        </xdr:nvSpPr>
        <xdr:spPr>
          <a:xfrm>
            <a:off x="3287652" y="9205955"/>
            <a:ext cx="1504575" cy="571581"/>
          </a:xfrm>
          <a:prstGeom prst="snipRoundRect">
            <a:avLst/>
          </a:prstGeom>
          <a:solidFill>
            <a:schemeClr val="bg1">
              <a:lumMod val="85000"/>
            </a:schemeClr>
          </a:solid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400" b="1">
                <a:solidFill>
                  <a:sysClr val="windowText" lastClr="000000"/>
                </a:solidFill>
              </a:rPr>
              <a:t>Documentations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336178</xdr:colOff>
      <xdr:row>0</xdr:row>
      <xdr:rowOff>22411</xdr:rowOff>
    </xdr:from>
    <xdr:to>
      <xdr:col>6</xdr:col>
      <xdr:colOff>179295</xdr:colOff>
      <xdr:row>0</xdr:row>
      <xdr:rowOff>617155</xdr:rowOff>
    </xdr:to>
    <xdr:pic>
      <xdr:nvPicPr>
        <xdr:cNvPr id="2" name="Image 1">
          <a:extLst>
            <a:ext uri="{FF2B5EF4-FFF2-40B4-BE49-F238E27FC236}">
              <a16:creationId xmlns:a16="http://schemas.microsoft.com/office/drawing/2014/main" id="{69A15882-4C5B-4A74-AD7B-9E1160961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5619" y="22411"/>
          <a:ext cx="1445558" cy="594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197503</xdr:colOff>
      <xdr:row>16</xdr:row>
      <xdr:rowOff>75912</xdr:rowOff>
    </xdr:from>
    <xdr:to>
      <xdr:col>17</xdr:col>
      <xdr:colOff>8013</xdr:colOff>
      <xdr:row>23</xdr:row>
      <xdr:rowOff>7481</xdr:rowOff>
    </xdr:to>
    <xdr:pic>
      <xdr:nvPicPr>
        <xdr:cNvPr id="6" name="Image 5">
          <a:extLst>
            <a:ext uri="{FF2B5EF4-FFF2-40B4-BE49-F238E27FC236}">
              <a16:creationId xmlns:a16="http://schemas.microsoft.com/office/drawing/2014/main" id="{57F5C48E-2786-CD5F-6B3D-54C76727BAB7}"/>
            </a:ext>
          </a:extLst>
        </xdr:cNvPr>
        <xdr:cNvPicPr>
          <a:picLocks noChangeAspect="1"/>
        </xdr:cNvPicPr>
      </xdr:nvPicPr>
      <xdr:blipFill>
        <a:blip xmlns:r="http://schemas.openxmlformats.org/officeDocument/2006/relationships" r:embed="rId2"/>
        <a:stretch>
          <a:fillRect/>
        </a:stretch>
      </xdr:blipFill>
      <xdr:spPr>
        <a:xfrm>
          <a:off x="3447209" y="3395655"/>
          <a:ext cx="3004186" cy="1031146"/>
        </a:xfrm>
        <a:prstGeom prst="rect">
          <a:avLst/>
        </a:prstGeom>
        <a:ln>
          <a:solidFill>
            <a:schemeClr val="accent1"/>
          </a:solidFill>
        </a:ln>
      </xdr:spPr>
    </xdr:pic>
    <xdr:clientData/>
  </xdr:twoCellAnchor>
  <xdr:twoCellAnchor editAs="oneCell">
    <xdr:from>
      <xdr:col>6</xdr:col>
      <xdr:colOff>276794</xdr:colOff>
      <xdr:row>33</xdr:row>
      <xdr:rowOff>34209</xdr:rowOff>
    </xdr:from>
    <xdr:to>
      <xdr:col>12</xdr:col>
      <xdr:colOff>130256</xdr:colOff>
      <xdr:row>40</xdr:row>
      <xdr:rowOff>131407</xdr:rowOff>
    </xdr:to>
    <xdr:pic>
      <xdr:nvPicPr>
        <xdr:cNvPr id="7" name="Image 6">
          <a:extLst>
            <a:ext uri="{FF2B5EF4-FFF2-40B4-BE49-F238E27FC236}">
              <a16:creationId xmlns:a16="http://schemas.microsoft.com/office/drawing/2014/main" id="{F1F5C64D-2F53-8843-5D4A-57942913F32F}"/>
            </a:ext>
          </a:extLst>
        </xdr:cNvPr>
        <xdr:cNvPicPr>
          <a:picLocks noChangeAspect="1"/>
        </xdr:cNvPicPr>
      </xdr:nvPicPr>
      <xdr:blipFill>
        <a:blip xmlns:r="http://schemas.openxmlformats.org/officeDocument/2006/relationships" r:embed="rId3"/>
        <a:stretch>
          <a:fillRect/>
        </a:stretch>
      </xdr:blipFill>
      <xdr:spPr>
        <a:xfrm>
          <a:off x="2320191" y="6302799"/>
          <a:ext cx="2246924" cy="1407903"/>
        </a:xfrm>
        <a:prstGeom prst="rect">
          <a:avLst/>
        </a:prstGeom>
      </xdr:spPr>
    </xdr:pic>
    <xdr:clientData/>
  </xdr:twoCellAnchor>
  <xdr:twoCellAnchor editAs="oneCell">
    <xdr:from>
      <xdr:col>19</xdr:col>
      <xdr:colOff>175308</xdr:colOff>
      <xdr:row>2</xdr:row>
      <xdr:rowOff>234674</xdr:rowOff>
    </xdr:from>
    <xdr:to>
      <xdr:col>35</xdr:col>
      <xdr:colOff>2137571</xdr:colOff>
      <xdr:row>25</xdr:row>
      <xdr:rowOff>165651</xdr:rowOff>
    </xdr:to>
    <xdr:pic>
      <xdr:nvPicPr>
        <xdr:cNvPr id="9" name="Image 8">
          <a:extLst>
            <a:ext uri="{FF2B5EF4-FFF2-40B4-BE49-F238E27FC236}">
              <a16:creationId xmlns:a16="http://schemas.microsoft.com/office/drawing/2014/main" id="{5FA0C200-639C-2F2F-7833-C343FC120E6D}"/>
            </a:ext>
          </a:extLst>
        </xdr:cNvPr>
        <xdr:cNvPicPr>
          <a:picLocks noChangeAspect="1"/>
        </xdr:cNvPicPr>
      </xdr:nvPicPr>
      <xdr:blipFill>
        <a:blip xmlns:r="http://schemas.openxmlformats.org/officeDocument/2006/relationships" r:embed="rId4"/>
        <a:stretch>
          <a:fillRect/>
        </a:stretch>
      </xdr:blipFill>
      <xdr:spPr>
        <a:xfrm>
          <a:off x="7187917" y="1173370"/>
          <a:ext cx="8712589" cy="3740977"/>
        </a:xfrm>
        <a:prstGeom prst="rect">
          <a:avLst/>
        </a:prstGeom>
      </xdr:spPr>
    </xdr:pic>
    <xdr:clientData/>
  </xdr:twoCellAnchor>
  <xdr:oneCellAnchor>
    <xdr:from>
      <xdr:col>10</xdr:col>
      <xdr:colOff>176624</xdr:colOff>
      <xdr:row>22</xdr:row>
      <xdr:rowOff>138776</xdr:rowOff>
    </xdr:from>
    <xdr:ext cx="2983659" cy="217560"/>
    <xdr:sp macro="" textlink="">
      <xdr:nvSpPr>
        <xdr:cNvPr id="11" name="ZoneTexte 10">
          <a:extLst>
            <a:ext uri="{FF2B5EF4-FFF2-40B4-BE49-F238E27FC236}">
              <a16:creationId xmlns:a16="http://schemas.microsoft.com/office/drawing/2014/main" id="{B0DD4AC4-CBDC-7FC7-79AD-E4E8FD8D7645}"/>
            </a:ext>
          </a:extLst>
        </xdr:cNvPr>
        <xdr:cNvSpPr txBox="1"/>
      </xdr:nvSpPr>
      <xdr:spPr>
        <a:xfrm>
          <a:off x="3810001" y="4390332"/>
          <a:ext cx="2983659"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800"/>
            <a:t>Exemple du</a:t>
          </a:r>
          <a:r>
            <a:rPr lang="fr-FR" sz="800" baseline="0"/>
            <a:t> profil de bobine en défaut coeur</a:t>
          </a:r>
          <a:endParaRPr lang="fr-FR" sz="800"/>
        </a:p>
      </xdr:txBody>
    </xdr:sp>
    <xdr:clientData/>
  </xdr:oneCellAnchor>
  <xdr:twoCellAnchor editAs="oneCell">
    <xdr:from>
      <xdr:col>2</xdr:col>
      <xdr:colOff>269102</xdr:colOff>
      <xdr:row>17</xdr:row>
      <xdr:rowOff>77440</xdr:rowOff>
    </xdr:from>
    <xdr:to>
      <xdr:col>6</xdr:col>
      <xdr:colOff>307821</xdr:colOff>
      <xdr:row>23</xdr:row>
      <xdr:rowOff>73169</xdr:rowOff>
    </xdr:to>
    <xdr:pic>
      <xdr:nvPicPr>
        <xdr:cNvPr id="10" name="Image 9">
          <a:extLst>
            <a:ext uri="{FF2B5EF4-FFF2-40B4-BE49-F238E27FC236}">
              <a16:creationId xmlns:a16="http://schemas.microsoft.com/office/drawing/2014/main" id="{0EBA78C9-2F34-076C-CB16-A1099ECCC11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22120" y="3556388"/>
          <a:ext cx="1630091" cy="936613"/>
        </a:xfrm>
        <a:prstGeom prst="rect">
          <a:avLst/>
        </a:prstGeom>
        <a:ln>
          <a:solidFill>
            <a:schemeClr val="tx1"/>
          </a:solidFill>
        </a:ln>
      </xdr:spPr>
    </xdr:pic>
    <xdr:clientData/>
  </xdr:twoCellAnchor>
  <xdr:twoCellAnchor>
    <xdr:from>
      <xdr:col>3</xdr:col>
      <xdr:colOff>35845</xdr:colOff>
      <xdr:row>16</xdr:row>
      <xdr:rowOff>138266</xdr:rowOff>
    </xdr:from>
    <xdr:to>
      <xdr:col>6</xdr:col>
      <xdr:colOff>184355</xdr:colOff>
      <xdr:row>18</xdr:row>
      <xdr:rowOff>25605</xdr:rowOff>
    </xdr:to>
    <xdr:sp macro="" textlink="">
      <xdr:nvSpPr>
        <xdr:cNvPr id="5" name="ZoneTexte 4">
          <a:extLst>
            <a:ext uri="{FF2B5EF4-FFF2-40B4-BE49-F238E27FC236}">
              <a16:creationId xmlns:a16="http://schemas.microsoft.com/office/drawing/2014/main" id="{4276D65D-CA65-6FC6-338A-A895C9A50B04}"/>
            </a:ext>
          </a:extLst>
        </xdr:cNvPr>
        <xdr:cNvSpPr txBox="1"/>
      </xdr:nvSpPr>
      <xdr:spPr>
        <a:xfrm>
          <a:off x="880805" y="3466895"/>
          <a:ext cx="1346816" cy="204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a:t>Illustration du</a:t>
          </a:r>
          <a:r>
            <a:rPr lang="fr-FR" sz="800" baseline="0"/>
            <a:t> défaut HAB</a:t>
          </a:r>
          <a:endParaRPr lang="fr-FR" sz="8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95250</xdr:colOff>
      <xdr:row>0</xdr:row>
      <xdr:rowOff>47625</xdr:rowOff>
    </xdr:from>
    <xdr:to>
      <xdr:col>4</xdr:col>
      <xdr:colOff>257175</xdr:colOff>
      <xdr:row>0</xdr:row>
      <xdr:rowOff>590550</xdr:rowOff>
    </xdr:to>
    <xdr:pic>
      <xdr:nvPicPr>
        <xdr:cNvPr id="30742" name="Picture 44" descr="am_plogo_k_pos [Converted]">
          <a:extLst>
            <a:ext uri="{FF2B5EF4-FFF2-40B4-BE49-F238E27FC236}">
              <a16:creationId xmlns:a16="http://schemas.microsoft.com/office/drawing/2014/main" id="{00000000-0008-0000-0200-0000167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47625"/>
          <a:ext cx="134302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24</xdr:col>
      <xdr:colOff>162358</xdr:colOff>
      <xdr:row>0</xdr:row>
      <xdr:rowOff>15603</xdr:rowOff>
    </xdr:from>
    <xdr:to>
      <xdr:col>32</xdr:col>
      <xdr:colOff>303067</xdr:colOff>
      <xdr:row>20</xdr:row>
      <xdr:rowOff>80911</xdr:rowOff>
    </xdr:to>
    <xdr:pic>
      <xdr:nvPicPr>
        <xdr:cNvPr id="28" name="Image 27">
          <a:extLst>
            <a:ext uri="{FF2B5EF4-FFF2-40B4-BE49-F238E27FC236}">
              <a16:creationId xmlns:a16="http://schemas.microsoft.com/office/drawing/2014/main" id="{1E3399EE-3FE8-3D78-CBE2-9759E64DFA5D}"/>
            </a:ext>
          </a:extLst>
        </xdr:cNvPr>
        <xdr:cNvPicPr>
          <a:picLocks noChangeAspect="1"/>
        </xdr:cNvPicPr>
      </xdr:nvPicPr>
      <xdr:blipFill>
        <a:blip xmlns:r="http://schemas.openxmlformats.org/officeDocument/2006/relationships" r:embed="rId1"/>
        <a:stretch>
          <a:fillRect/>
        </a:stretch>
      </xdr:blipFill>
      <xdr:spPr>
        <a:xfrm>
          <a:off x="18086676" y="15603"/>
          <a:ext cx="6202073" cy="3344939"/>
        </a:xfrm>
        <a:prstGeom prst="rect">
          <a:avLst/>
        </a:prstGeom>
      </xdr:spPr>
    </xdr:pic>
    <xdr:clientData/>
  </xdr:twoCellAnchor>
  <xdr:twoCellAnchor editAs="oneCell">
    <xdr:from>
      <xdr:col>14</xdr:col>
      <xdr:colOff>53436</xdr:colOff>
      <xdr:row>1</xdr:row>
      <xdr:rowOff>151798</xdr:rowOff>
    </xdr:from>
    <xdr:to>
      <xdr:col>22</xdr:col>
      <xdr:colOff>300056</xdr:colOff>
      <xdr:row>14</xdr:row>
      <xdr:rowOff>56947</xdr:rowOff>
    </xdr:to>
    <xdr:pic>
      <xdr:nvPicPr>
        <xdr:cNvPr id="6" name="Image 5">
          <a:extLst>
            <a:ext uri="{FF2B5EF4-FFF2-40B4-BE49-F238E27FC236}">
              <a16:creationId xmlns:a16="http://schemas.microsoft.com/office/drawing/2014/main" id="{CE6AB12D-58E1-889D-81C0-7D979EB16D03}"/>
            </a:ext>
          </a:extLst>
        </xdr:cNvPr>
        <xdr:cNvPicPr>
          <a:picLocks noChangeAspect="1"/>
        </xdr:cNvPicPr>
      </xdr:nvPicPr>
      <xdr:blipFill>
        <a:blip xmlns:r="http://schemas.openxmlformats.org/officeDocument/2006/relationships" r:embed="rId2"/>
        <a:stretch>
          <a:fillRect/>
        </a:stretch>
      </xdr:blipFill>
      <xdr:spPr>
        <a:xfrm>
          <a:off x="7704666" y="307946"/>
          <a:ext cx="6103020" cy="1981911"/>
        </a:xfrm>
        <a:prstGeom prst="rect">
          <a:avLst/>
        </a:prstGeom>
      </xdr:spPr>
    </xdr:pic>
    <xdr:clientData/>
  </xdr:twoCellAnchor>
  <xdr:twoCellAnchor>
    <xdr:from>
      <xdr:col>14</xdr:col>
      <xdr:colOff>236889</xdr:colOff>
      <xdr:row>39</xdr:row>
      <xdr:rowOff>63090</xdr:rowOff>
    </xdr:from>
    <xdr:to>
      <xdr:col>22</xdr:col>
      <xdr:colOff>522639</xdr:colOff>
      <xdr:row>45</xdr:row>
      <xdr:rowOff>112570</xdr:rowOff>
    </xdr:to>
    <xdr:sp macro="" textlink="">
      <xdr:nvSpPr>
        <xdr:cNvPr id="7" name="ZoneTexte 6">
          <a:extLst>
            <a:ext uri="{FF2B5EF4-FFF2-40B4-BE49-F238E27FC236}">
              <a16:creationId xmlns:a16="http://schemas.microsoft.com/office/drawing/2014/main" id="{E5310F78-421C-10A2-BA58-BE4D7F0EDFDB}"/>
            </a:ext>
          </a:extLst>
        </xdr:cNvPr>
        <xdr:cNvSpPr txBox="1"/>
      </xdr:nvSpPr>
      <xdr:spPr>
        <a:xfrm>
          <a:off x="10904889" y="6540090"/>
          <a:ext cx="6113318" cy="10366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Depuis 2023,</a:t>
          </a:r>
          <a:r>
            <a:rPr lang="fr-FR" sz="1100" baseline="0"/>
            <a:t> on a une augmentation du défaut 'HAB' (hors tolérance épaisseur début de bande). en 2024, le taux de réparation pour HAB atteint 1% de la production </a:t>
          </a:r>
          <a:r>
            <a:rPr lang="fr-FR" sz="1100" baseline="0">
              <a:solidFill>
                <a:srgbClr val="FF0000"/>
              </a:solidFill>
            </a:rPr>
            <a:t>(coût de réparation 102,3 K€).</a:t>
          </a:r>
        </a:p>
        <a:p>
          <a:endParaRPr lang="fr-FR" sz="1100" baseline="0"/>
        </a:p>
        <a:p>
          <a:r>
            <a:rPr lang="fr-FR" sz="1100" baseline="0"/>
            <a:t>Sachant que le coût par tonne réparé au 5C est de 33 euros/Tonne, le defaut à généré une perte de </a:t>
          </a:r>
          <a:r>
            <a:rPr lang="fr-FR" sz="1100" b="1" baseline="0">
              <a:solidFill>
                <a:srgbClr val="FF0000"/>
              </a:solidFill>
            </a:rPr>
            <a:t>102300 Euros </a:t>
          </a:r>
          <a:r>
            <a:rPr lang="fr-FR" sz="1100" baseline="0"/>
            <a:t>pour l'année 2024. </a:t>
          </a:r>
          <a:endParaRPr lang="fr-FR" sz="1100"/>
        </a:p>
      </xdr:txBody>
    </xdr:sp>
    <xdr:clientData/>
  </xdr:twoCellAnchor>
  <xdr:twoCellAnchor>
    <xdr:from>
      <xdr:col>14</xdr:col>
      <xdr:colOff>326571</xdr:colOff>
      <xdr:row>1</xdr:row>
      <xdr:rowOff>176893</xdr:rowOff>
    </xdr:from>
    <xdr:to>
      <xdr:col>17</xdr:col>
      <xdr:colOff>707571</xdr:colOff>
      <xdr:row>3</xdr:row>
      <xdr:rowOff>81644</xdr:rowOff>
    </xdr:to>
    <xdr:sp macro="" textlink="">
      <xdr:nvSpPr>
        <xdr:cNvPr id="8" name="ZoneTexte 7">
          <a:extLst>
            <a:ext uri="{FF2B5EF4-FFF2-40B4-BE49-F238E27FC236}">
              <a16:creationId xmlns:a16="http://schemas.microsoft.com/office/drawing/2014/main" id="{FA341188-69B9-7B86-A136-02A9182F1EE0}"/>
            </a:ext>
          </a:extLst>
        </xdr:cNvPr>
        <xdr:cNvSpPr txBox="1"/>
      </xdr:nvSpPr>
      <xdr:spPr>
        <a:xfrm>
          <a:off x="7946571" y="340179"/>
          <a:ext cx="2667000" cy="272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FF0000"/>
              </a:solidFill>
            </a:rPr>
            <a:t>En 2024 HAB = 102300 Euros</a:t>
          </a:r>
        </a:p>
      </xdr:txBody>
    </xdr:sp>
    <xdr:clientData/>
  </xdr:twoCellAnchor>
  <xdr:twoCellAnchor>
    <xdr:from>
      <xdr:col>0</xdr:col>
      <xdr:colOff>43295</xdr:colOff>
      <xdr:row>2</xdr:row>
      <xdr:rowOff>129887</xdr:rowOff>
    </xdr:from>
    <xdr:to>
      <xdr:col>4</xdr:col>
      <xdr:colOff>14432</xdr:colOff>
      <xdr:row>13</xdr:row>
      <xdr:rowOff>0</xdr:rowOff>
    </xdr:to>
    <xdr:sp macro="" textlink="">
      <xdr:nvSpPr>
        <xdr:cNvPr id="10" name="ZoneTexte 9">
          <a:extLst>
            <a:ext uri="{FF2B5EF4-FFF2-40B4-BE49-F238E27FC236}">
              <a16:creationId xmlns:a16="http://schemas.microsoft.com/office/drawing/2014/main" id="{638493D0-E72B-D23B-A972-BE89CDB787B6}"/>
            </a:ext>
          </a:extLst>
        </xdr:cNvPr>
        <xdr:cNvSpPr txBox="1"/>
      </xdr:nvSpPr>
      <xdr:spPr>
        <a:xfrm>
          <a:off x="43295" y="490682"/>
          <a:ext cx="3030682" cy="16163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Avec</a:t>
          </a:r>
          <a:r>
            <a:rPr lang="fr-FR" sz="1100" baseline="0"/>
            <a:t> ce contexte, en regardant les chiffres de l'année 2024, et en prenant en compte la production, la non maîtrise du gros bout à engendré des pertes estimés au moins à 227000 Euros en un an. Bien sûr ce chiffre varie par année car il y a une variabilité de la production.</a:t>
          </a:r>
          <a:endParaRPr lang="fr-FR" sz="1100"/>
        </a:p>
      </xdr:txBody>
    </xdr:sp>
    <xdr:clientData/>
  </xdr:twoCellAnchor>
  <xdr:twoCellAnchor>
    <xdr:from>
      <xdr:col>14</xdr:col>
      <xdr:colOff>104384</xdr:colOff>
      <xdr:row>14</xdr:row>
      <xdr:rowOff>52191</xdr:rowOff>
    </xdr:from>
    <xdr:to>
      <xdr:col>22</xdr:col>
      <xdr:colOff>313150</xdr:colOff>
      <xdr:row>18</xdr:row>
      <xdr:rowOff>52192</xdr:rowOff>
    </xdr:to>
    <xdr:sp macro="" textlink="">
      <xdr:nvSpPr>
        <xdr:cNvPr id="13" name="ZoneTexte 12">
          <a:extLst>
            <a:ext uri="{FF2B5EF4-FFF2-40B4-BE49-F238E27FC236}">
              <a16:creationId xmlns:a16="http://schemas.microsoft.com/office/drawing/2014/main" id="{07EB8A41-251F-A2ED-BD24-2F61CBBD2A3D}"/>
            </a:ext>
          </a:extLst>
        </xdr:cNvPr>
        <xdr:cNvSpPr txBox="1"/>
      </xdr:nvSpPr>
      <xdr:spPr>
        <a:xfrm>
          <a:off x="7672192" y="2283390"/>
          <a:ext cx="6263013" cy="6263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Au niveau du 5C</a:t>
          </a:r>
          <a:r>
            <a:rPr lang="fr-FR" sz="1100" baseline="0"/>
            <a:t>, lorsqu'une bobine est réalisée en HAB, il y a deux possibilités de traitement. Pour le produit réalisé, si il est prévue qu'il passe par le DG sur sa route alors il est envoyé directement à Basse-Indre. Sinon, la bobine est envoyée en ligne de REP sur le DG50 de Florange.</a:t>
          </a:r>
          <a:endParaRPr lang="fr-FR" sz="1100"/>
        </a:p>
      </xdr:txBody>
    </xdr:sp>
    <xdr:clientData/>
  </xdr:twoCellAnchor>
  <xdr:twoCellAnchor>
    <xdr:from>
      <xdr:col>24</xdr:col>
      <xdr:colOff>192911</xdr:colOff>
      <xdr:row>0</xdr:row>
      <xdr:rowOff>48228</xdr:rowOff>
    </xdr:from>
    <xdr:to>
      <xdr:col>27</xdr:col>
      <xdr:colOff>573911</xdr:colOff>
      <xdr:row>1</xdr:row>
      <xdr:rowOff>157946</xdr:rowOff>
    </xdr:to>
    <xdr:sp macro="" textlink="">
      <xdr:nvSpPr>
        <xdr:cNvPr id="17" name="ZoneTexte 16">
          <a:extLst>
            <a:ext uri="{FF2B5EF4-FFF2-40B4-BE49-F238E27FC236}">
              <a16:creationId xmlns:a16="http://schemas.microsoft.com/office/drawing/2014/main" id="{C61BCB6B-F0C7-4FF1-9683-3EF9ECFC696A}"/>
            </a:ext>
          </a:extLst>
        </xdr:cNvPr>
        <xdr:cNvSpPr txBox="1"/>
      </xdr:nvSpPr>
      <xdr:spPr>
        <a:xfrm>
          <a:off x="15119430" y="48228"/>
          <a:ext cx="2659766" cy="2664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FF0000"/>
              </a:solidFill>
            </a:rPr>
            <a:t>En 2024 FAA = 125000 Euros</a:t>
          </a:r>
        </a:p>
      </xdr:txBody>
    </xdr:sp>
    <xdr:clientData/>
  </xdr:twoCellAnchor>
  <xdr:twoCellAnchor>
    <xdr:from>
      <xdr:col>24</xdr:col>
      <xdr:colOff>87939</xdr:colOff>
      <xdr:row>40</xdr:row>
      <xdr:rowOff>104520</xdr:rowOff>
    </xdr:from>
    <xdr:to>
      <xdr:col>32</xdr:col>
      <xdr:colOff>752466</xdr:colOff>
      <xdr:row>48</xdr:row>
      <xdr:rowOff>149186</xdr:rowOff>
    </xdr:to>
    <xdr:sp macro="" textlink="">
      <xdr:nvSpPr>
        <xdr:cNvPr id="30" name="ZoneTexte 29">
          <a:extLst>
            <a:ext uri="{FF2B5EF4-FFF2-40B4-BE49-F238E27FC236}">
              <a16:creationId xmlns:a16="http://schemas.microsoft.com/office/drawing/2014/main" id="{643E2AFC-32DD-DC19-C752-11CCC9D67B64}"/>
            </a:ext>
          </a:extLst>
        </xdr:cNvPr>
        <xdr:cNvSpPr txBox="1"/>
      </xdr:nvSpPr>
      <xdr:spPr>
        <a:xfrm>
          <a:off x="18001825" y="6599881"/>
          <a:ext cx="6723804" cy="1329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La</a:t>
          </a:r>
          <a:r>
            <a:rPr lang="fr-FR" sz="1100" baseline="0">
              <a:solidFill>
                <a:schemeClr val="dk1"/>
              </a:solidFill>
              <a:effectLst/>
              <a:latin typeface="+mn-lt"/>
              <a:ea typeface="+mn-ea"/>
              <a:cs typeface="+mn-cs"/>
            </a:rPr>
            <a:t> mise au mille est un indicateur de qualité qui permet de connaître la quantité d'acier qu'une ligne a besoin en entrée, pour faire 1000 Tonnes de produits de première commande. Typiquement en 2023 lorsque la mise au mille du 5C pour le défaut FAA est à 1002.1 Tonnes, cela signifie que pour réaliser 1000 Tonnes de produits de première commande, il faut en utiliser 1002.1 Tonnes.</a:t>
          </a:r>
          <a:endParaRPr lang="fr-FR">
            <a:effectLst/>
          </a:endParaRPr>
        </a:p>
        <a:p>
          <a:r>
            <a:rPr lang="fr-FR" sz="1100">
              <a:solidFill>
                <a:schemeClr val="tx1"/>
              </a:solidFill>
            </a:rPr>
            <a:t>La</a:t>
          </a:r>
          <a:r>
            <a:rPr lang="fr-FR" sz="1100" baseline="0">
              <a:solidFill>
                <a:schemeClr val="tx1"/>
              </a:solidFill>
            </a:rPr>
            <a:t> non qualité FAA (Coeur, affaissement) baisse en 2024 par rapport à 2023. Cela nous montre un lien avec le defaut HAB de surépaisseur qui lui va dans le sens inverse. On réduit le risque de féraillage de bobines au détriment des spécification filiaire.</a:t>
          </a:r>
          <a:endParaRPr lang="fr-FR" sz="1100">
            <a:solidFill>
              <a:schemeClr val="tx1"/>
            </a:solidFill>
          </a:endParaRPr>
        </a:p>
        <a:p>
          <a:endParaRPr lang="fr-FR" sz="1100"/>
        </a:p>
      </xdr:txBody>
    </xdr:sp>
    <xdr:clientData/>
  </xdr:twoCellAnchor>
  <xdr:twoCellAnchor>
    <xdr:from>
      <xdr:col>14</xdr:col>
      <xdr:colOff>313890</xdr:colOff>
      <xdr:row>19</xdr:row>
      <xdr:rowOff>73382</xdr:rowOff>
    </xdr:from>
    <xdr:to>
      <xdr:col>22</xdr:col>
      <xdr:colOff>462177</xdr:colOff>
      <xdr:row>38</xdr:row>
      <xdr:rowOff>10821</xdr:rowOff>
    </xdr:to>
    <xdr:graphicFrame macro="">
      <xdr:nvGraphicFramePr>
        <xdr:cNvPr id="4" name="Graphique 3">
          <a:extLst>
            <a:ext uri="{FF2B5EF4-FFF2-40B4-BE49-F238E27FC236}">
              <a16:creationId xmlns:a16="http://schemas.microsoft.com/office/drawing/2014/main" id="{C3FDC1BC-E5F3-474A-9E1B-B3832A241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556315</xdr:colOff>
      <xdr:row>21</xdr:row>
      <xdr:rowOff>107116</xdr:rowOff>
    </xdr:from>
    <xdr:to>
      <xdr:col>32</xdr:col>
      <xdr:colOff>444828</xdr:colOff>
      <xdr:row>40</xdr:row>
      <xdr:rowOff>48470</xdr:rowOff>
    </xdr:to>
    <xdr:graphicFrame macro="">
      <xdr:nvGraphicFramePr>
        <xdr:cNvPr id="15" name="Graphique 14">
          <a:extLst>
            <a:ext uri="{FF2B5EF4-FFF2-40B4-BE49-F238E27FC236}">
              <a16:creationId xmlns:a16="http://schemas.microsoft.com/office/drawing/2014/main" id="{CFA92261-D187-4BCE-8AA7-070A050A6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14006</xdr:colOff>
      <xdr:row>51</xdr:row>
      <xdr:rowOff>120836</xdr:rowOff>
    </xdr:from>
    <xdr:to>
      <xdr:col>32</xdr:col>
      <xdr:colOff>435428</xdr:colOff>
      <xdr:row>59</xdr:row>
      <xdr:rowOff>0</xdr:rowOff>
    </xdr:to>
    <xdr:sp macro="" textlink="">
      <xdr:nvSpPr>
        <xdr:cNvPr id="2" name="ZoneTexte 1">
          <a:extLst>
            <a:ext uri="{FF2B5EF4-FFF2-40B4-BE49-F238E27FC236}">
              <a16:creationId xmlns:a16="http://schemas.microsoft.com/office/drawing/2014/main" id="{44868989-98A0-39BB-4646-E0A8C2925608}"/>
            </a:ext>
          </a:extLst>
        </xdr:cNvPr>
        <xdr:cNvSpPr txBox="1"/>
      </xdr:nvSpPr>
      <xdr:spPr>
        <a:xfrm>
          <a:off x="10682006" y="8604436"/>
          <a:ext cx="13870722" cy="1199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b="0" u="sng"/>
            <a:t>Sujet</a:t>
          </a:r>
          <a:r>
            <a:rPr lang="fr-FR" sz="2800" u="sng"/>
            <a:t> :</a:t>
          </a:r>
          <a:r>
            <a:rPr lang="fr-FR" sz="2800"/>
            <a:t> Maîtrise du gros bout </a:t>
          </a:r>
        </a:p>
        <a:p>
          <a:r>
            <a:rPr lang="fr-FR" sz="1200">
              <a:latin typeface="+mj-lt"/>
            </a:rPr>
            <a:t>Comment</a:t>
          </a:r>
          <a:r>
            <a:rPr lang="fr-FR" sz="1200" baseline="0">
              <a:latin typeface="+mj-lt"/>
            </a:rPr>
            <a:t> réduire le taux de HAB, sans détériorer le taux de FAA. (Limiter la surépaisseur sans augmenter le risque de sous-épaisseur)</a:t>
          </a:r>
        </a:p>
        <a:p>
          <a:endParaRPr lang="fr-FR" sz="1200" baseline="0">
            <a:latin typeface="+mj-lt"/>
          </a:endParaRPr>
        </a:p>
        <a:p>
          <a:endParaRPr lang="fr-FR" sz="1800" baseline="0">
            <a:latin typeface="+mj-lt"/>
          </a:endParaRPr>
        </a:p>
        <a:p>
          <a:endParaRPr lang="fr-FR" sz="1800" baseline="0">
            <a:latin typeface="+mj-lt"/>
          </a:endParaRPr>
        </a:p>
        <a:p>
          <a:endParaRPr lang="fr-FR" sz="1800" baseline="0">
            <a:latin typeface="+mj-lt"/>
          </a:endParaRPr>
        </a:p>
        <a:p>
          <a:endParaRPr lang="fr-FR" sz="1800">
            <a:latin typeface="+mj-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192028</xdr:colOff>
      <xdr:row>6</xdr:row>
      <xdr:rowOff>7079</xdr:rowOff>
    </xdr:from>
    <xdr:to>
      <xdr:col>6</xdr:col>
      <xdr:colOff>523367</xdr:colOff>
      <xdr:row>24</xdr:row>
      <xdr:rowOff>1447</xdr:rowOff>
    </xdr:to>
    <xdr:pic>
      <xdr:nvPicPr>
        <xdr:cNvPr id="39" name="Image 38">
          <a:extLst>
            <a:ext uri="{FF2B5EF4-FFF2-40B4-BE49-F238E27FC236}">
              <a16:creationId xmlns:a16="http://schemas.microsoft.com/office/drawing/2014/main" id="{3D08D92D-9B44-E732-22DB-F0F8F7298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2028" y="1016729"/>
          <a:ext cx="4903339" cy="2909018"/>
        </a:xfrm>
        <a:prstGeom prst="rect">
          <a:avLst/>
        </a:prstGeom>
        <a:ln w="34925">
          <a:solidFill>
            <a:schemeClr val="tx1"/>
          </a:solidFill>
        </a:ln>
      </xdr:spPr>
    </xdr:pic>
    <xdr:clientData/>
  </xdr:twoCellAnchor>
  <xdr:twoCellAnchor editAs="oneCell">
    <xdr:from>
      <xdr:col>18</xdr:col>
      <xdr:colOff>112206</xdr:colOff>
      <xdr:row>23</xdr:row>
      <xdr:rowOff>146314</xdr:rowOff>
    </xdr:from>
    <xdr:to>
      <xdr:col>24</xdr:col>
      <xdr:colOff>654036</xdr:colOff>
      <xdr:row>48</xdr:row>
      <xdr:rowOff>89767</xdr:rowOff>
    </xdr:to>
    <xdr:pic>
      <xdr:nvPicPr>
        <xdr:cNvPr id="3" name="Image 2">
          <a:extLst>
            <a:ext uri="{FF2B5EF4-FFF2-40B4-BE49-F238E27FC236}">
              <a16:creationId xmlns:a16="http://schemas.microsoft.com/office/drawing/2014/main" id="{5E99C43A-55A0-4ABD-B50B-02A224C2C391}"/>
            </a:ext>
          </a:extLst>
        </xdr:cNvPr>
        <xdr:cNvPicPr>
          <a:picLocks noChangeAspect="1"/>
        </xdr:cNvPicPr>
      </xdr:nvPicPr>
      <xdr:blipFill>
        <a:blip xmlns:r="http://schemas.openxmlformats.org/officeDocument/2006/relationships" r:embed="rId2"/>
        <a:stretch>
          <a:fillRect/>
        </a:stretch>
      </xdr:blipFill>
      <xdr:spPr>
        <a:xfrm>
          <a:off x="15043287" y="3750368"/>
          <a:ext cx="5175614" cy="2260345"/>
        </a:xfrm>
        <a:prstGeom prst="rect">
          <a:avLst/>
        </a:prstGeom>
        <a:ln>
          <a:solidFill>
            <a:schemeClr val="accent1"/>
          </a:solidFill>
        </a:ln>
      </xdr:spPr>
    </xdr:pic>
    <xdr:clientData/>
  </xdr:twoCellAnchor>
  <xdr:twoCellAnchor>
    <xdr:from>
      <xdr:col>26</xdr:col>
      <xdr:colOff>103919</xdr:colOff>
      <xdr:row>25</xdr:row>
      <xdr:rowOff>179584</xdr:rowOff>
    </xdr:from>
    <xdr:to>
      <xdr:col>28</xdr:col>
      <xdr:colOff>458123</xdr:colOff>
      <xdr:row>39</xdr:row>
      <xdr:rowOff>58851</xdr:rowOff>
    </xdr:to>
    <xdr:sp macro="" textlink="">
      <xdr:nvSpPr>
        <xdr:cNvPr id="4" name="ZoneTexte 3">
          <a:extLst>
            <a:ext uri="{FF2B5EF4-FFF2-40B4-BE49-F238E27FC236}">
              <a16:creationId xmlns:a16="http://schemas.microsoft.com/office/drawing/2014/main" id="{6980AAB7-9691-44C5-A8F5-6E059F1713B3}"/>
            </a:ext>
          </a:extLst>
        </xdr:cNvPr>
        <xdr:cNvSpPr txBox="1"/>
      </xdr:nvSpPr>
      <xdr:spPr>
        <a:xfrm>
          <a:off x="21240348" y="4715298"/>
          <a:ext cx="1896346" cy="2419267"/>
        </a:xfrm>
        <a:prstGeom prst="rect">
          <a:avLst/>
        </a:prstGeom>
        <a:solidFill>
          <a:schemeClr val="lt1"/>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Après discussion avec l'expert</a:t>
          </a:r>
          <a:r>
            <a:rPr lang="fr-FR" sz="1100" baseline="0"/>
            <a:t> laminage du 5C,  le focus sera fait dans un premier temps sur la cage 1, qui sem ble être la plus déterminante pour l'épaisseur finale, et progressivemment, le focus sera porté sur les autres cage 2-5.</a:t>
          </a:r>
          <a:endParaRPr lang="fr-FR" sz="1100"/>
        </a:p>
      </xdr:txBody>
    </xdr:sp>
    <xdr:clientData/>
  </xdr:twoCellAnchor>
  <xdr:twoCellAnchor>
    <xdr:from>
      <xdr:col>0</xdr:col>
      <xdr:colOff>237371</xdr:colOff>
      <xdr:row>25</xdr:row>
      <xdr:rowOff>33964</xdr:rowOff>
    </xdr:from>
    <xdr:to>
      <xdr:col>5</xdr:col>
      <xdr:colOff>753626</xdr:colOff>
      <xdr:row>45</xdr:row>
      <xdr:rowOff>73270</xdr:rowOff>
    </xdr:to>
    <xdr:sp macro="" textlink="">
      <xdr:nvSpPr>
        <xdr:cNvPr id="8" name="ZoneTexte 7">
          <a:extLst>
            <a:ext uri="{FF2B5EF4-FFF2-40B4-BE49-F238E27FC236}">
              <a16:creationId xmlns:a16="http://schemas.microsoft.com/office/drawing/2014/main" id="{7340DA68-1CBB-6B64-68E1-BD380F292312}"/>
            </a:ext>
          </a:extLst>
        </xdr:cNvPr>
        <xdr:cNvSpPr txBox="1"/>
      </xdr:nvSpPr>
      <xdr:spPr>
        <a:xfrm>
          <a:off x="237371" y="4000969"/>
          <a:ext cx="4336722" cy="16198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Critères du déclenchement de non qualité HAB (Foire automatique) :</a:t>
          </a:r>
          <a:endParaRPr lang="fr-FR">
            <a:effectLst/>
          </a:endParaRPr>
        </a:p>
        <a:p>
          <a:r>
            <a:rPr lang="fr-FR" sz="1100" baseline="0"/>
            <a:t>: </a:t>
          </a:r>
        </a:p>
        <a:p>
          <a:endParaRPr lang="fr-FR" sz="1100"/>
        </a:p>
        <a:p>
          <a:endParaRPr lang="fr-FR" sz="1100"/>
        </a:p>
        <a:p>
          <a:endParaRPr lang="fr-FR" sz="1100"/>
        </a:p>
        <a:p>
          <a:r>
            <a:rPr lang="fr-FR" sz="1100"/>
            <a:t>Pour l'exemple ici, une</a:t>
          </a:r>
          <a:r>
            <a:rPr lang="fr-FR" sz="1100" baseline="0"/>
            <a:t> de ces conditions n'as pas été respecté car la bobine à une épaisseur supérieure à 0,9 mm sur une distance de plus de 5 mètres , donc automatiquement en foire HAB.</a:t>
          </a:r>
        </a:p>
        <a:p>
          <a:endParaRPr lang="fr-FR" sz="1100" baseline="0"/>
        </a:p>
      </xdr:txBody>
    </xdr:sp>
    <xdr:clientData/>
  </xdr:twoCellAnchor>
  <xdr:twoCellAnchor editAs="oneCell">
    <xdr:from>
      <xdr:col>0</xdr:col>
      <xdr:colOff>244025</xdr:colOff>
      <xdr:row>27</xdr:row>
      <xdr:rowOff>126393</xdr:rowOff>
    </xdr:from>
    <xdr:to>
      <xdr:col>5</xdr:col>
      <xdr:colOff>498555</xdr:colOff>
      <xdr:row>30</xdr:row>
      <xdr:rowOff>1714</xdr:rowOff>
    </xdr:to>
    <xdr:pic>
      <xdr:nvPicPr>
        <xdr:cNvPr id="9" name="Image 8">
          <a:extLst>
            <a:ext uri="{FF2B5EF4-FFF2-40B4-BE49-F238E27FC236}">
              <a16:creationId xmlns:a16="http://schemas.microsoft.com/office/drawing/2014/main" id="{B62DBD9D-B4E7-8084-4D64-B45A867D8BCE}"/>
            </a:ext>
          </a:extLst>
        </xdr:cNvPr>
        <xdr:cNvPicPr>
          <a:picLocks noChangeAspect="1"/>
        </xdr:cNvPicPr>
      </xdr:nvPicPr>
      <xdr:blipFill>
        <a:blip xmlns:r="http://schemas.openxmlformats.org/officeDocument/2006/relationships" r:embed="rId3"/>
        <a:stretch>
          <a:fillRect/>
        </a:stretch>
      </xdr:blipFill>
      <xdr:spPr>
        <a:xfrm>
          <a:off x="244025" y="4536468"/>
          <a:ext cx="4064530" cy="361096"/>
        </a:xfrm>
        <a:prstGeom prst="rect">
          <a:avLst/>
        </a:prstGeom>
      </xdr:spPr>
    </xdr:pic>
    <xdr:clientData/>
  </xdr:twoCellAnchor>
  <xdr:twoCellAnchor editAs="oneCell">
    <xdr:from>
      <xdr:col>18</xdr:col>
      <xdr:colOff>405476</xdr:colOff>
      <xdr:row>3</xdr:row>
      <xdr:rowOff>70757</xdr:rowOff>
    </xdr:from>
    <xdr:to>
      <xdr:col>29</xdr:col>
      <xdr:colOff>186668</xdr:colOff>
      <xdr:row>23</xdr:row>
      <xdr:rowOff>8070</xdr:rowOff>
    </xdr:to>
    <xdr:pic>
      <xdr:nvPicPr>
        <xdr:cNvPr id="17" name="Image 16">
          <a:extLst>
            <a:ext uri="{FF2B5EF4-FFF2-40B4-BE49-F238E27FC236}">
              <a16:creationId xmlns:a16="http://schemas.microsoft.com/office/drawing/2014/main" id="{1B5B04CB-147C-66C9-5551-A1748405F348}"/>
            </a:ext>
          </a:extLst>
        </xdr:cNvPr>
        <xdr:cNvPicPr>
          <a:picLocks noChangeAspect="1"/>
        </xdr:cNvPicPr>
      </xdr:nvPicPr>
      <xdr:blipFill>
        <a:blip xmlns:r="http://schemas.openxmlformats.org/officeDocument/2006/relationships" r:embed="rId4"/>
        <a:stretch>
          <a:fillRect/>
        </a:stretch>
      </xdr:blipFill>
      <xdr:spPr>
        <a:xfrm>
          <a:off x="15200976" y="604157"/>
          <a:ext cx="8163192" cy="3210285"/>
        </a:xfrm>
        <a:prstGeom prst="rect">
          <a:avLst/>
        </a:prstGeom>
      </xdr:spPr>
    </xdr:pic>
    <xdr:clientData/>
  </xdr:twoCellAnchor>
  <xdr:twoCellAnchor editAs="oneCell">
    <xdr:from>
      <xdr:col>0</xdr:col>
      <xdr:colOff>213573</xdr:colOff>
      <xdr:row>27</xdr:row>
      <xdr:rowOff>32841</xdr:rowOff>
    </xdr:from>
    <xdr:to>
      <xdr:col>5</xdr:col>
      <xdr:colOff>523155</xdr:colOff>
      <xdr:row>27</xdr:row>
      <xdr:rowOff>127411</xdr:rowOff>
    </xdr:to>
    <xdr:pic>
      <xdr:nvPicPr>
        <xdr:cNvPr id="18" name="Image 17">
          <a:extLst>
            <a:ext uri="{FF2B5EF4-FFF2-40B4-BE49-F238E27FC236}">
              <a16:creationId xmlns:a16="http://schemas.microsoft.com/office/drawing/2014/main" id="{8A767F86-616B-6A59-37D9-2B45EADAEA9C}"/>
            </a:ext>
          </a:extLst>
        </xdr:cNvPr>
        <xdr:cNvPicPr>
          <a:picLocks noChangeAspect="1"/>
        </xdr:cNvPicPr>
      </xdr:nvPicPr>
      <xdr:blipFill>
        <a:blip xmlns:r="http://schemas.openxmlformats.org/officeDocument/2006/relationships" r:embed="rId5"/>
        <a:stretch>
          <a:fillRect/>
        </a:stretch>
      </xdr:blipFill>
      <xdr:spPr>
        <a:xfrm>
          <a:off x="213573" y="4362386"/>
          <a:ext cx="4134014" cy="94570"/>
        </a:xfrm>
        <a:prstGeom prst="rect">
          <a:avLst/>
        </a:prstGeom>
      </xdr:spPr>
    </xdr:pic>
    <xdr:clientData/>
  </xdr:twoCellAnchor>
  <xdr:twoCellAnchor>
    <xdr:from>
      <xdr:col>8</xdr:col>
      <xdr:colOff>217990</xdr:colOff>
      <xdr:row>29</xdr:row>
      <xdr:rowOff>114641</xdr:rowOff>
    </xdr:from>
    <xdr:to>
      <xdr:col>15</xdr:col>
      <xdr:colOff>751844</xdr:colOff>
      <xdr:row>61</xdr:row>
      <xdr:rowOff>147809</xdr:rowOff>
    </xdr:to>
    <xdr:graphicFrame macro="">
      <xdr:nvGraphicFramePr>
        <xdr:cNvPr id="5" name="Graphique 4">
          <a:extLst>
            <a:ext uri="{FF2B5EF4-FFF2-40B4-BE49-F238E27FC236}">
              <a16:creationId xmlns:a16="http://schemas.microsoft.com/office/drawing/2014/main" id="{D35EDB03-493C-4008-988A-DFCD72F60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725055</xdr:colOff>
      <xdr:row>6</xdr:row>
      <xdr:rowOff>79091</xdr:rowOff>
    </xdr:from>
    <xdr:to>
      <xdr:col>6</xdr:col>
      <xdr:colOff>99762</xdr:colOff>
      <xdr:row>8</xdr:row>
      <xdr:rowOff>158590</xdr:rowOff>
    </xdr:to>
    <xdr:sp macro="" textlink="">
      <xdr:nvSpPr>
        <xdr:cNvPr id="32" name="ZoneTexte 31">
          <a:extLst>
            <a:ext uri="{FF2B5EF4-FFF2-40B4-BE49-F238E27FC236}">
              <a16:creationId xmlns:a16="http://schemas.microsoft.com/office/drawing/2014/main" id="{72B4B645-87E4-A95C-1239-B63C550407B6}"/>
            </a:ext>
          </a:extLst>
        </xdr:cNvPr>
        <xdr:cNvSpPr txBox="1"/>
      </xdr:nvSpPr>
      <xdr:spPr>
        <a:xfrm>
          <a:off x="725055" y="1085253"/>
          <a:ext cx="3962806" cy="4014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a:t>ILLUSTRATION DEFAUT HAB </a:t>
          </a:r>
        </a:p>
      </xdr:txBody>
    </xdr:sp>
    <xdr:clientData/>
  </xdr:twoCellAnchor>
  <xdr:twoCellAnchor>
    <xdr:from>
      <xdr:col>8</xdr:col>
      <xdr:colOff>205947</xdr:colOff>
      <xdr:row>96</xdr:row>
      <xdr:rowOff>116457</xdr:rowOff>
    </xdr:from>
    <xdr:to>
      <xdr:col>16</xdr:col>
      <xdr:colOff>540608</xdr:colOff>
      <xdr:row>104</xdr:row>
      <xdr:rowOff>0</xdr:rowOff>
    </xdr:to>
    <xdr:sp macro="" textlink="">
      <xdr:nvSpPr>
        <xdr:cNvPr id="11" name="ZoneTexte 10">
          <a:extLst>
            <a:ext uri="{FF2B5EF4-FFF2-40B4-BE49-F238E27FC236}">
              <a16:creationId xmlns:a16="http://schemas.microsoft.com/office/drawing/2014/main" id="{B0C8EDD1-5F73-46DD-97E7-C53BF036E07A}"/>
            </a:ext>
          </a:extLst>
        </xdr:cNvPr>
        <xdr:cNvSpPr txBox="1"/>
      </xdr:nvSpPr>
      <xdr:spPr>
        <a:xfrm>
          <a:off x="6384325" y="12833619"/>
          <a:ext cx="7542769" cy="1119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t>En croisant les</a:t>
          </a:r>
          <a:r>
            <a:rPr lang="fr-FR" baseline="0"/>
            <a:t> deux graphes d'évolution des HAB et FAA, il est à noter que de 2023 à 2024 il y a une amélioration des FAA et en même temps une dégradation des performances pour les HAB. Après discussion avec la MSPQ 5C, entre 2023 et 2024 il y a eu des changement au 5C pour améliorer les HAB, notamment une mise en place d'un seuil de régulation pour les épaisseurs fines, ou encore un changement de l'enrouleuse qui était mal centré à la sortie (courant 2024).</a:t>
          </a:r>
          <a:endParaRPr lang="fr-FR" sz="1100"/>
        </a:p>
      </xdr:txBody>
    </xdr:sp>
    <xdr:clientData/>
  </xdr:twoCellAnchor>
  <xdr:twoCellAnchor>
    <xdr:from>
      <xdr:col>0</xdr:col>
      <xdr:colOff>58796</xdr:colOff>
      <xdr:row>3</xdr:row>
      <xdr:rowOff>105833</xdr:rowOff>
    </xdr:from>
    <xdr:to>
      <xdr:col>6</xdr:col>
      <xdr:colOff>705556</xdr:colOff>
      <xdr:row>5</xdr:row>
      <xdr:rowOff>117593</xdr:rowOff>
    </xdr:to>
    <xdr:sp macro="" textlink="">
      <xdr:nvSpPr>
        <xdr:cNvPr id="19" name="ZoneTexte 18">
          <a:extLst>
            <a:ext uri="{FF2B5EF4-FFF2-40B4-BE49-F238E27FC236}">
              <a16:creationId xmlns:a16="http://schemas.microsoft.com/office/drawing/2014/main" id="{79E29718-8D67-83F5-2E55-C03B4C9CD829}"/>
            </a:ext>
          </a:extLst>
        </xdr:cNvPr>
        <xdr:cNvSpPr txBox="1"/>
      </xdr:nvSpPr>
      <xdr:spPr>
        <a:xfrm>
          <a:off x="58796" y="635000"/>
          <a:ext cx="5232871" cy="34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t>Réalisation actuel du gros bout</a:t>
          </a:r>
        </a:p>
      </xdr:txBody>
    </xdr:sp>
    <xdr:clientData/>
  </xdr:twoCellAnchor>
  <xdr:twoCellAnchor editAs="oneCell">
    <xdr:from>
      <xdr:col>0</xdr:col>
      <xdr:colOff>76200</xdr:colOff>
      <xdr:row>129</xdr:row>
      <xdr:rowOff>64911</xdr:rowOff>
    </xdr:from>
    <xdr:to>
      <xdr:col>4</xdr:col>
      <xdr:colOff>457274</xdr:colOff>
      <xdr:row>145</xdr:row>
      <xdr:rowOff>19811</xdr:rowOff>
    </xdr:to>
    <xdr:pic>
      <xdr:nvPicPr>
        <xdr:cNvPr id="22" name="Image 21">
          <a:extLst>
            <a:ext uri="{FF2B5EF4-FFF2-40B4-BE49-F238E27FC236}">
              <a16:creationId xmlns:a16="http://schemas.microsoft.com/office/drawing/2014/main" id="{3A5D9CE9-18C7-BC6D-8A1E-5D593620631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200" y="17419461"/>
          <a:ext cx="3429074" cy="2698100"/>
        </a:xfrm>
        <a:prstGeom prst="rect">
          <a:avLst/>
        </a:prstGeom>
      </xdr:spPr>
    </xdr:pic>
    <xdr:clientData/>
  </xdr:twoCellAnchor>
  <xdr:twoCellAnchor>
    <xdr:from>
      <xdr:col>4</xdr:col>
      <xdr:colOff>748260</xdr:colOff>
      <xdr:row>140</xdr:row>
      <xdr:rowOff>16551</xdr:rowOff>
    </xdr:from>
    <xdr:to>
      <xdr:col>7</xdr:col>
      <xdr:colOff>126794</xdr:colOff>
      <xdr:row>144</xdr:row>
      <xdr:rowOff>94624</xdr:rowOff>
    </xdr:to>
    <xdr:sp macro="" textlink="">
      <xdr:nvSpPr>
        <xdr:cNvPr id="24" name="ZoneTexte 23">
          <a:extLst>
            <a:ext uri="{FF2B5EF4-FFF2-40B4-BE49-F238E27FC236}">
              <a16:creationId xmlns:a16="http://schemas.microsoft.com/office/drawing/2014/main" id="{0207907D-16A5-5FCC-EF20-9E993027A8C8}"/>
            </a:ext>
          </a:extLst>
        </xdr:cNvPr>
        <xdr:cNvSpPr txBox="1"/>
      </xdr:nvSpPr>
      <xdr:spPr>
        <a:xfrm>
          <a:off x="3796260" y="19257051"/>
          <a:ext cx="1664534" cy="7638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rgbClr val="FF0000"/>
              </a:solidFill>
            </a:rPr>
            <a:t>Temporaire en attendant de reproduire</a:t>
          </a:r>
          <a:r>
            <a:rPr lang="fr-FR" sz="1100" baseline="0">
              <a:solidFill>
                <a:srgbClr val="FF0000"/>
              </a:solidFill>
            </a:rPr>
            <a:t> le schéma de régulation sur simulink</a:t>
          </a:r>
          <a:endParaRPr lang="fr-FR" sz="1100">
            <a:solidFill>
              <a:srgbClr val="FF0000"/>
            </a:solidFill>
          </a:endParaRPr>
        </a:p>
      </xdr:txBody>
    </xdr:sp>
    <xdr:clientData/>
  </xdr:twoCellAnchor>
  <xdr:twoCellAnchor>
    <xdr:from>
      <xdr:col>0</xdr:col>
      <xdr:colOff>0</xdr:colOff>
      <xdr:row>146</xdr:row>
      <xdr:rowOff>98998</xdr:rowOff>
    </xdr:from>
    <xdr:to>
      <xdr:col>6</xdr:col>
      <xdr:colOff>694857</xdr:colOff>
      <xdr:row>160</xdr:row>
      <xdr:rowOff>91190</xdr:rowOff>
    </xdr:to>
    <xdr:sp macro="" textlink="">
      <xdr:nvSpPr>
        <xdr:cNvPr id="26" name="ZoneTexte 25">
          <a:extLst>
            <a:ext uri="{FF2B5EF4-FFF2-40B4-BE49-F238E27FC236}">
              <a16:creationId xmlns:a16="http://schemas.microsoft.com/office/drawing/2014/main" id="{5E2225BB-33E0-2C15-9FDF-E9B9CEB6F962}"/>
            </a:ext>
          </a:extLst>
        </xdr:cNvPr>
        <xdr:cNvSpPr txBox="1"/>
      </xdr:nvSpPr>
      <xdr:spPr>
        <a:xfrm>
          <a:off x="0" y="20368198"/>
          <a:ext cx="5266857" cy="2392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Comme le</a:t>
          </a:r>
          <a:r>
            <a:rPr lang="fr-FR" sz="1100" baseline="0"/>
            <a:t> montre actuellement la boucle de régulation qui est utilisée pour réaliser le Gros Bout, il y a des conitions à vérifier pour pouvoir lancer la régulation de l'effort de serrage des cages. Ainsi : </a:t>
          </a:r>
          <a:r>
            <a:rPr lang="fr-FR" sz="1100" b="0" i="0">
              <a:solidFill>
                <a:schemeClr val="dk1"/>
              </a:solidFill>
              <a:effectLst/>
              <a:latin typeface="+mn-lt"/>
              <a:ea typeface="+mn-ea"/>
              <a:cs typeface="+mn-cs"/>
            </a:rPr>
            <a:t>Pour valider le GB il faut :</a:t>
          </a:r>
        </a:p>
        <a:p>
          <a:pPr algn="l"/>
          <a:r>
            <a:rPr lang="fr-FR" sz="1100" b="0" i="0">
              <a:solidFill>
                <a:schemeClr val="dk1"/>
              </a:solidFill>
              <a:effectLst/>
              <a:latin typeface="+mn-lt"/>
              <a:ea typeface="+mn-ea"/>
              <a:cs typeface="+mn-cs"/>
            </a:rPr>
            <a:t>                - Pas de virole et</a:t>
          </a:r>
        </a:p>
        <a:p>
          <a:pPr algn="l"/>
          <a:r>
            <a:rPr lang="fr-FR" sz="1100" b="0" i="0">
              <a:solidFill>
                <a:schemeClr val="dk1"/>
              </a:solidFill>
              <a:effectLst/>
              <a:latin typeface="+mn-lt"/>
              <a:ea typeface="+mn-ea"/>
              <a:cs typeface="+mn-cs"/>
            </a:rPr>
            <a:t>               Cas 1 : Si diametre mandrin =508 et validation liege alors seuil ep = 0.501mm  et </a:t>
          </a:r>
        </a:p>
        <a:p>
          <a:pPr algn="l"/>
          <a:r>
            <a:rPr lang="fr-FR" sz="1100" b="0" i="0">
              <a:solidFill>
                <a:schemeClr val="dk1"/>
              </a:solidFill>
              <a:effectLst/>
              <a:latin typeface="+mn-lt"/>
              <a:ea typeface="+mn-ea"/>
              <a:cs typeface="+mn-cs"/>
            </a:rPr>
            <a:t>                seuil longueur = 10 m</a:t>
          </a:r>
        </a:p>
        <a:p>
          <a:pPr algn="l"/>
          <a:r>
            <a:rPr lang="fr-FR" sz="1100" b="0" i="0">
              <a:solidFill>
                <a:schemeClr val="dk1"/>
              </a:solidFill>
              <a:effectLst/>
              <a:latin typeface="+mn-lt"/>
              <a:ea typeface="+mn-ea"/>
              <a:cs typeface="+mn-cs"/>
            </a:rPr>
            <a:t>                Sinon Cas 2 : seuil ep = 0.17mm  et seuil longueur = 8 m</a:t>
          </a:r>
        </a:p>
        <a:p>
          <a:endParaRPr lang="fr-FR" sz="1100"/>
        </a:p>
      </xdr:txBody>
    </xdr:sp>
    <xdr:clientData/>
  </xdr:twoCellAnchor>
  <xdr:twoCellAnchor>
    <xdr:from>
      <xdr:col>0</xdr:col>
      <xdr:colOff>269199</xdr:colOff>
      <xdr:row>150</xdr:row>
      <xdr:rowOff>85881</xdr:rowOff>
    </xdr:from>
    <xdr:to>
      <xdr:col>0</xdr:col>
      <xdr:colOff>433154</xdr:colOff>
      <xdr:row>152</xdr:row>
      <xdr:rowOff>54651</xdr:rowOff>
    </xdr:to>
    <xdr:sp macro="" textlink="">
      <xdr:nvSpPr>
        <xdr:cNvPr id="33" name="Flèche : courbe vers la droite 32">
          <a:extLst>
            <a:ext uri="{FF2B5EF4-FFF2-40B4-BE49-F238E27FC236}">
              <a16:creationId xmlns:a16="http://schemas.microsoft.com/office/drawing/2014/main" id="{60F26842-8283-D65D-1CD5-150A46CDD491}"/>
            </a:ext>
          </a:extLst>
        </xdr:cNvPr>
        <xdr:cNvSpPr/>
      </xdr:nvSpPr>
      <xdr:spPr>
        <a:xfrm>
          <a:off x="269199" y="21040881"/>
          <a:ext cx="163955" cy="311670"/>
        </a:xfrm>
        <a:prstGeom prst="curv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twoCellAnchor>
    <xdr:from>
      <xdr:col>8</xdr:col>
      <xdr:colOff>221962</xdr:colOff>
      <xdr:row>8</xdr:row>
      <xdr:rowOff>139212</xdr:rowOff>
    </xdr:from>
    <xdr:to>
      <xdr:col>15</xdr:col>
      <xdr:colOff>759801</xdr:colOff>
      <xdr:row>29</xdr:row>
      <xdr:rowOff>1616</xdr:rowOff>
    </xdr:to>
    <xdr:graphicFrame macro="">
      <xdr:nvGraphicFramePr>
        <xdr:cNvPr id="20" name="Graphique 19">
          <a:extLst>
            <a:ext uri="{FF2B5EF4-FFF2-40B4-BE49-F238E27FC236}">
              <a16:creationId xmlns:a16="http://schemas.microsoft.com/office/drawing/2014/main" id="{8DB28048-DCFD-46FD-92DB-A6D00AC83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80211</xdr:colOff>
      <xdr:row>1</xdr:row>
      <xdr:rowOff>20053</xdr:rowOff>
    </xdr:from>
    <xdr:to>
      <xdr:col>16</xdr:col>
      <xdr:colOff>718239</xdr:colOff>
      <xdr:row>8</xdr:row>
      <xdr:rowOff>75286</xdr:rowOff>
    </xdr:to>
    <xdr:sp macro="" textlink="">
      <xdr:nvSpPr>
        <xdr:cNvPr id="25" name="ZoneTexte 24">
          <a:extLst>
            <a:ext uri="{FF2B5EF4-FFF2-40B4-BE49-F238E27FC236}">
              <a16:creationId xmlns:a16="http://schemas.microsoft.com/office/drawing/2014/main" id="{78934A11-C633-095E-6C7B-DAA978DE704F}"/>
            </a:ext>
          </a:extLst>
        </xdr:cNvPr>
        <xdr:cNvSpPr txBox="1"/>
      </xdr:nvSpPr>
      <xdr:spPr>
        <a:xfrm>
          <a:off x="6176211" y="180474"/>
          <a:ext cx="7796817" cy="1218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Ici.</a:t>
          </a:r>
        </a:p>
        <a:p>
          <a:endParaRPr lang="fr-FR" sz="1100"/>
        </a:p>
      </xdr:txBody>
    </xdr:sp>
    <xdr:clientData/>
  </xdr:twoCellAnchor>
  <xdr:twoCellAnchor>
    <xdr:from>
      <xdr:col>9</xdr:col>
      <xdr:colOff>730703</xdr:colOff>
      <xdr:row>75</xdr:row>
      <xdr:rowOff>42336</xdr:rowOff>
    </xdr:from>
    <xdr:to>
      <xdr:col>14</xdr:col>
      <xdr:colOff>472101</xdr:colOff>
      <xdr:row>95</xdr:row>
      <xdr:rowOff>146209</xdr:rowOff>
    </xdr:to>
    <xdr:graphicFrame macro="">
      <xdr:nvGraphicFramePr>
        <xdr:cNvPr id="27" name="Graphique 26">
          <a:extLst>
            <a:ext uri="{FF2B5EF4-FFF2-40B4-BE49-F238E27FC236}">
              <a16:creationId xmlns:a16="http://schemas.microsoft.com/office/drawing/2014/main" id="{FD288CEA-D4BB-51AD-D0A9-2E8F9C0B2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758314</xdr:colOff>
      <xdr:row>92</xdr:row>
      <xdr:rowOff>87350</xdr:rowOff>
    </xdr:from>
    <xdr:to>
      <xdr:col>11</xdr:col>
      <xdr:colOff>832935</xdr:colOff>
      <xdr:row>93</xdr:row>
      <xdr:rowOff>118075</xdr:rowOff>
    </xdr:to>
    <xdr:sp macro="" textlink="">
      <xdr:nvSpPr>
        <xdr:cNvPr id="28" name="ZoneTexte 27">
          <a:extLst>
            <a:ext uri="{FF2B5EF4-FFF2-40B4-BE49-F238E27FC236}">
              <a16:creationId xmlns:a16="http://schemas.microsoft.com/office/drawing/2014/main" id="{56572C7F-A031-8255-518B-6911741AFDCF}"/>
            </a:ext>
          </a:extLst>
        </xdr:cNvPr>
        <xdr:cNvSpPr txBox="1"/>
      </xdr:nvSpPr>
      <xdr:spPr>
        <a:xfrm>
          <a:off x="8481287" y="12186674"/>
          <a:ext cx="846918" cy="1851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a:t>Critère 0,9mm </a:t>
          </a:r>
        </a:p>
      </xdr:txBody>
    </xdr:sp>
    <xdr:clientData/>
  </xdr:twoCellAnchor>
  <xdr:twoCellAnchor>
    <xdr:from>
      <xdr:col>12</xdr:col>
      <xdr:colOff>150709</xdr:colOff>
      <xdr:row>92</xdr:row>
      <xdr:rowOff>77936</xdr:rowOff>
    </xdr:from>
    <xdr:to>
      <xdr:col>12</xdr:col>
      <xdr:colOff>1004987</xdr:colOff>
      <xdr:row>93</xdr:row>
      <xdr:rowOff>108661</xdr:rowOff>
    </xdr:to>
    <xdr:sp macro="" textlink="">
      <xdr:nvSpPr>
        <xdr:cNvPr id="29" name="ZoneTexte 28">
          <a:extLst>
            <a:ext uri="{FF2B5EF4-FFF2-40B4-BE49-F238E27FC236}">
              <a16:creationId xmlns:a16="http://schemas.microsoft.com/office/drawing/2014/main" id="{AA518FF3-FB0F-4E0B-8494-39FA38574085}"/>
            </a:ext>
          </a:extLst>
        </xdr:cNvPr>
        <xdr:cNvSpPr txBox="1"/>
      </xdr:nvSpPr>
      <xdr:spPr>
        <a:xfrm>
          <a:off x="9752939" y="12177260"/>
          <a:ext cx="854278" cy="1851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a:t>Critère 1,1mm </a:t>
          </a:r>
        </a:p>
      </xdr:txBody>
    </xdr:sp>
    <xdr:clientData/>
  </xdr:twoCellAnchor>
  <xdr:twoCellAnchor>
    <xdr:from>
      <xdr:col>13</xdr:col>
      <xdr:colOff>280212</xdr:colOff>
      <xdr:row>92</xdr:row>
      <xdr:rowOff>78516</xdr:rowOff>
    </xdr:from>
    <xdr:to>
      <xdr:col>14</xdr:col>
      <xdr:colOff>206282</xdr:colOff>
      <xdr:row>93</xdr:row>
      <xdr:rowOff>98532</xdr:rowOff>
    </xdr:to>
    <xdr:sp macro="" textlink="">
      <xdr:nvSpPr>
        <xdr:cNvPr id="30" name="ZoneTexte 29">
          <a:extLst>
            <a:ext uri="{FF2B5EF4-FFF2-40B4-BE49-F238E27FC236}">
              <a16:creationId xmlns:a16="http://schemas.microsoft.com/office/drawing/2014/main" id="{EBC1C1F4-E3D1-4472-BA58-E5A11A69FE5B}"/>
            </a:ext>
          </a:extLst>
        </xdr:cNvPr>
        <xdr:cNvSpPr txBox="1"/>
      </xdr:nvSpPr>
      <xdr:spPr>
        <a:xfrm>
          <a:off x="11040888" y="12177840"/>
          <a:ext cx="1007286" cy="174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a:t>Les deux</a:t>
          </a:r>
          <a:r>
            <a:rPr lang="fr-FR" sz="800" baseline="0"/>
            <a:t> critères</a:t>
          </a:r>
          <a:endParaRPr lang="fr-FR" sz="800"/>
        </a:p>
      </xdr:txBody>
    </xdr:sp>
    <xdr:clientData/>
  </xdr:twoCellAnchor>
  <xdr:twoCellAnchor>
    <xdr:from>
      <xdr:col>8</xdr:col>
      <xdr:colOff>194768</xdr:colOff>
      <xdr:row>63</xdr:row>
      <xdr:rowOff>105927</xdr:rowOff>
    </xdr:from>
    <xdr:to>
      <xdr:col>16</xdr:col>
      <xdr:colOff>666748</xdr:colOff>
      <xdr:row>69</xdr:row>
      <xdr:rowOff>95249</xdr:rowOff>
    </xdr:to>
    <xdr:sp macro="" textlink="">
      <xdr:nvSpPr>
        <xdr:cNvPr id="31" name="ZoneTexte 30">
          <a:extLst>
            <a:ext uri="{FF2B5EF4-FFF2-40B4-BE49-F238E27FC236}">
              <a16:creationId xmlns:a16="http://schemas.microsoft.com/office/drawing/2014/main" id="{6AE25C02-960A-C2CE-5FF2-5AD36021814D}"/>
            </a:ext>
          </a:extLst>
        </xdr:cNvPr>
        <xdr:cNvSpPr txBox="1"/>
      </xdr:nvSpPr>
      <xdr:spPr>
        <a:xfrm>
          <a:off x="6290768" y="8273615"/>
          <a:ext cx="7639543" cy="989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Comme conclusion, pour l'anée 2024 et 2025,</a:t>
          </a:r>
          <a:r>
            <a:rPr lang="fr-FR" sz="1100" baseline="0"/>
            <a:t> on a pas systématiquement un cas de HAB plus présent que les autres. On a un changement entre les années. Mais il est intéréssent de noter cette répartition pour mieux prendre conscience du problème.</a:t>
          </a:r>
          <a:endParaRPr lang="fr-FR" sz="1100"/>
        </a:p>
      </xdr:txBody>
    </xdr:sp>
    <xdr:clientData/>
  </xdr:twoCellAnchor>
  <xdr:oneCellAnchor>
    <xdr:from>
      <xdr:col>3</xdr:col>
      <xdr:colOff>457200</xdr:colOff>
      <xdr:row>98</xdr:row>
      <xdr:rowOff>158673</xdr:rowOff>
    </xdr:from>
    <xdr:ext cx="184731" cy="264560"/>
    <xdr:sp macro="" textlink="">
      <xdr:nvSpPr>
        <xdr:cNvPr id="44" name="ZoneTexte 43">
          <a:extLst>
            <a:ext uri="{FF2B5EF4-FFF2-40B4-BE49-F238E27FC236}">
              <a16:creationId xmlns:a16="http://schemas.microsoft.com/office/drawing/2014/main" id="{2041022B-50D6-4CBD-911C-FDD9B1413566}"/>
            </a:ext>
          </a:extLst>
        </xdr:cNvPr>
        <xdr:cNvSpPr txBox="1"/>
      </xdr:nvSpPr>
      <xdr:spPr>
        <a:xfrm>
          <a:off x="2757139" y="161304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solidFill>
              <a:srgbClr val="FF0000"/>
            </a:solidFill>
          </a:endParaRPr>
        </a:p>
      </xdr:txBody>
    </xdr:sp>
    <xdr:clientData/>
  </xdr:oneCellAnchor>
  <xdr:twoCellAnchor>
    <xdr:from>
      <xdr:col>20</xdr:col>
      <xdr:colOff>461819</xdr:colOff>
      <xdr:row>0</xdr:row>
      <xdr:rowOff>28863</xdr:rowOff>
    </xdr:from>
    <xdr:to>
      <xdr:col>27</xdr:col>
      <xdr:colOff>358124</xdr:colOff>
      <xdr:row>2</xdr:row>
      <xdr:rowOff>705</xdr:rowOff>
    </xdr:to>
    <xdr:sp macro="" textlink="">
      <xdr:nvSpPr>
        <xdr:cNvPr id="48" name="ZoneTexte 47">
          <a:extLst>
            <a:ext uri="{FF2B5EF4-FFF2-40B4-BE49-F238E27FC236}">
              <a16:creationId xmlns:a16="http://schemas.microsoft.com/office/drawing/2014/main" id="{A9027B27-9BEC-46DA-AC8D-0DDBCE174E22}"/>
            </a:ext>
          </a:extLst>
        </xdr:cNvPr>
        <xdr:cNvSpPr txBox="1"/>
      </xdr:nvSpPr>
      <xdr:spPr>
        <a:xfrm>
          <a:off x="16567728" y="28863"/>
          <a:ext cx="5149487" cy="3470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t>Focus</a:t>
          </a:r>
          <a:r>
            <a:rPr lang="fr-FR" sz="1400" b="1" baseline="0"/>
            <a:t> phase d'engagement et cage 1</a:t>
          </a:r>
          <a:endParaRPr lang="fr-FR" sz="1400" b="1"/>
        </a:p>
      </xdr:txBody>
    </xdr:sp>
    <xdr:clientData/>
  </xdr:twoCellAnchor>
  <xdr:twoCellAnchor>
    <xdr:from>
      <xdr:col>21</xdr:col>
      <xdr:colOff>0</xdr:colOff>
      <xdr:row>56</xdr:row>
      <xdr:rowOff>0</xdr:rowOff>
    </xdr:from>
    <xdr:to>
      <xdr:col>27</xdr:col>
      <xdr:colOff>661428</xdr:colOff>
      <xdr:row>58</xdr:row>
      <xdr:rowOff>10879</xdr:rowOff>
    </xdr:to>
    <xdr:sp macro="" textlink="">
      <xdr:nvSpPr>
        <xdr:cNvPr id="49" name="ZoneTexte 48">
          <a:extLst>
            <a:ext uri="{FF2B5EF4-FFF2-40B4-BE49-F238E27FC236}">
              <a16:creationId xmlns:a16="http://schemas.microsoft.com/office/drawing/2014/main" id="{82575EF0-BF4C-4F12-A7B8-F5C3A25091C7}"/>
            </a:ext>
          </a:extLst>
        </xdr:cNvPr>
        <xdr:cNvSpPr txBox="1"/>
      </xdr:nvSpPr>
      <xdr:spPr>
        <a:xfrm>
          <a:off x="17129385" y="6917336"/>
          <a:ext cx="5252166" cy="338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t>Phase d'engagement : Comment se déroule t'elle ?</a:t>
          </a:r>
        </a:p>
      </xdr:txBody>
    </xdr:sp>
    <xdr:clientData/>
  </xdr:twoCellAnchor>
  <xdr:twoCellAnchor editAs="oneCell">
    <xdr:from>
      <xdr:col>23</xdr:col>
      <xdr:colOff>244649</xdr:colOff>
      <xdr:row>59</xdr:row>
      <xdr:rowOff>42649</xdr:rowOff>
    </xdr:from>
    <xdr:to>
      <xdr:col>29</xdr:col>
      <xdr:colOff>594720</xdr:colOff>
      <xdr:row>77</xdr:row>
      <xdr:rowOff>85299</xdr:rowOff>
    </xdr:to>
    <xdr:pic>
      <xdr:nvPicPr>
        <xdr:cNvPr id="50" name="Image 25">
          <a:extLst>
            <a:ext uri="{FF2B5EF4-FFF2-40B4-BE49-F238E27FC236}">
              <a16:creationId xmlns:a16="http://schemas.microsoft.com/office/drawing/2014/main" id="{E7CC125D-0C67-408D-916F-0A7BD761016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953455" y="7136642"/>
          <a:ext cx="4956190" cy="28575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23</xdr:col>
      <xdr:colOff>255894</xdr:colOff>
      <xdr:row>79</xdr:row>
      <xdr:rowOff>0</xdr:rowOff>
    </xdr:from>
    <xdr:to>
      <xdr:col>29</xdr:col>
      <xdr:colOff>298544</xdr:colOff>
      <xdr:row>90</xdr:row>
      <xdr:rowOff>0</xdr:rowOff>
    </xdr:to>
    <xdr:sp macro="" textlink="">
      <xdr:nvSpPr>
        <xdr:cNvPr id="57" name="ZoneTexte 56">
          <a:extLst>
            <a:ext uri="{FF2B5EF4-FFF2-40B4-BE49-F238E27FC236}">
              <a16:creationId xmlns:a16="http://schemas.microsoft.com/office/drawing/2014/main" id="{D3E30D47-0AA1-108B-2115-287A72896B83}"/>
            </a:ext>
          </a:extLst>
        </xdr:cNvPr>
        <xdr:cNvSpPr txBox="1"/>
      </xdr:nvSpPr>
      <xdr:spPr>
        <a:xfrm>
          <a:off x="18964700" y="10221604"/>
          <a:ext cx="4648769" cy="1720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Voici la séquence d'activation</a:t>
          </a:r>
          <a:r>
            <a:rPr lang="fr-FR" sz="1100" baseline="0"/>
            <a:t> des presses pendant la phase d'engagement. Au moment de l'impact au niveau de la entre la ande et les cylindres de travail de la cage 1, les presses cage 2,3,4 et 5 sont e état ouvert. Puis lorsquue la bande entre en contact avec les cylindres de la cage 2,  la presse C2 passe en état commande-point mort et les autres presses toujours en etat ouvert. Puis au moment de l'impact à la cage 3, la presse C2 passe en état point-mort , la presse C3 en état commande-point mort et les autres toujours en état ouvert. Et ainsi de suite. Mais comment sont réglés les caes a l'engagement ?</a:t>
          </a:r>
          <a:endParaRPr lang="fr-FR" sz="1100"/>
        </a:p>
      </xdr:txBody>
    </xdr:sp>
    <xdr:clientData/>
  </xdr:twoCellAnchor>
  <xdr:twoCellAnchor editAs="oneCell">
    <xdr:from>
      <xdr:col>18</xdr:col>
      <xdr:colOff>710821</xdr:colOff>
      <xdr:row>58</xdr:row>
      <xdr:rowOff>142162</xdr:rowOff>
    </xdr:from>
    <xdr:to>
      <xdr:col>22</xdr:col>
      <xdr:colOff>426493</xdr:colOff>
      <xdr:row>90</xdr:row>
      <xdr:rowOff>66674</xdr:rowOff>
    </xdr:to>
    <xdr:pic>
      <xdr:nvPicPr>
        <xdr:cNvPr id="58" name="Image 30">
          <a:extLst>
            <a:ext uri="{FF2B5EF4-FFF2-40B4-BE49-F238E27FC236}">
              <a16:creationId xmlns:a16="http://schemas.microsoft.com/office/drawing/2014/main" id="{2F0B1E72-7394-482A-A7B6-55B4045CD741}"/>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5581194" y="7079774"/>
          <a:ext cx="2786418" cy="49286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173182</xdr:colOff>
      <xdr:row>90</xdr:row>
      <xdr:rowOff>103909</xdr:rowOff>
    </xdr:from>
    <xdr:to>
      <xdr:col>21</xdr:col>
      <xdr:colOff>744682</xdr:colOff>
      <xdr:row>104</xdr:row>
      <xdr:rowOff>69273</xdr:rowOff>
    </xdr:to>
    <xdr:sp macro="" textlink="">
      <xdr:nvSpPr>
        <xdr:cNvPr id="63" name="ZoneTexte 62">
          <a:extLst>
            <a:ext uri="{FF2B5EF4-FFF2-40B4-BE49-F238E27FC236}">
              <a16:creationId xmlns:a16="http://schemas.microsoft.com/office/drawing/2014/main" id="{FF72397B-7354-C15E-8972-797333D571C6}"/>
            </a:ext>
          </a:extLst>
        </xdr:cNvPr>
        <xdr:cNvSpPr txBox="1"/>
      </xdr:nvSpPr>
      <xdr:spPr>
        <a:xfrm>
          <a:off x="14945591" y="12001500"/>
          <a:ext cx="2857500" cy="21474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Pour</a:t>
          </a:r>
          <a:r>
            <a:rPr lang="fr-FR" sz="1100" baseline="0"/>
            <a:t> la phase d'engagement, Chacune des cages reçoit des présets, qui vont permettrent de prépositionner la cage (i), avant l'impact avec la bande. Ces valeurs sont appelées Points constants et définient comme t'elle : position des pots de serrage à l'impact de la bande dans l'emprise des cylindres. Il y en à 5 au total, un part cage . Mais D'où viennent ces valeurs ?</a:t>
          </a:r>
          <a:endParaRPr lang="fr-FR" sz="1100"/>
        </a:p>
      </xdr:txBody>
    </xdr:sp>
    <xdr:clientData/>
  </xdr:twoCellAnchor>
  <xdr:twoCellAnchor editAs="oneCell">
    <xdr:from>
      <xdr:col>22</xdr:col>
      <xdr:colOff>330218</xdr:colOff>
      <xdr:row>93</xdr:row>
      <xdr:rowOff>121007</xdr:rowOff>
    </xdr:from>
    <xdr:to>
      <xdr:col>25</xdr:col>
      <xdr:colOff>356000</xdr:colOff>
      <xdr:row>103</xdr:row>
      <xdr:rowOff>96465</xdr:rowOff>
    </xdr:to>
    <xdr:pic>
      <xdr:nvPicPr>
        <xdr:cNvPr id="65" name="Image 64">
          <a:extLst>
            <a:ext uri="{FF2B5EF4-FFF2-40B4-BE49-F238E27FC236}">
              <a16:creationId xmlns:a16="http://schemas.microsoft.com/office/drawing/2014/main" id="{B4CA7E45-6F56-8E28-8362-6898B8FFD879}"/>
            </a:ext>
          </a:extLst>
        </xdr:cNvPr>
        <xdr:cNvPicPr>
          <a:picLocks noChangeAspect="1"/>
        </xdr:cNvPicPr>
      </xdr:nvPicPr>
      <xdr:blipFill>
        <a:blip xmlns:r="http://schemas.openxmlformats.org/officeDocument/2006/relationships" r:embed="rId12"/>
        <a:stretch>
          <a:fillRect/>
        </a:stretch>
      </xdr:blipFill>
      <xdr:spPr>
        <a:xfrm>
          <a:off x="18077820" y="12445191"/>
          <a:ext cx="2300119" cy="1530560"/>
        </a:xfrm>
        <a:prstGeom prst="rect">
          <a:avLst/>
        </a:prstGeom>
        <a:ln w="25400">
          <a:solidFill>
            <a:schemeClr val="tx1"/>
          </a:solidFill>
        </a:ln>
      </xdr:spPr>
    </xdr:pic>
    <xdr:clientData/>
  </xdr:twoCellAnchor>
  <xdr:twoCellAnchor>
    <xdr:from>
      <xdr:col>20</xdr:col>
      <xdr:colOff>233265</xdr:colOff>
      <xdr:row>99</xdr:row>
      <xdr:rowOff>116633</xdr:rowOff>
    </xdr:from>
    <xdr:to>
      <xdr:col>22</xdr:col>
      <xdr:colOff>233265</xdr:colOff>
      <xdr:row>99</xdr:row>
      <xdr:rowOff>136071</xdr:rowOff>
    </xdr:to>
    <xdr:cxnSp macro="">
      <xdr:nvCxnSpPr>
        <xdr:cNvPr id="69" name="Connecteur : en arc 68">
          <a:extLst>
            <a:ext uri="{FF2B5EF4-FFF2-40B4-BE49-F238E27FC236}">
              <a16:creationId xmlns:a16="http://schemas.microsoft.com/office/drawing/2014/main" id="{A4C5FFF0-73FD-5618-C104-42A18C34A4BB}"/>
            </a:ext>
          </a:extLst>
        </xdr:cNvPr>
        <xdr:cNvCxnSpPr/>
      </xdr:nvCxnSpPr>
      <xdr:spPr>
        <a:xfrm flipV="1">
          <a:off x="16464643" y="13373878"/>
          <a:ext cx="1516224" cy="19438"/>
        </a:xfrm>
        <a:prstGeom prst="curved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562737</xdr:colOff>
      <xdr:row>59</xdr:row>
      <xdr:rowOff>66081</xdr:rowOff>
    </xdr:from>
    <xdr:to>
      <xdr:col>40</xdr:col>
      <xdr:colOff>239601</xdr:colOff>
      <xdr:row>90</xdr:row>
      <xdr:rowOff>486</xdr:rowOff>
    </xdr:to>
    <xdr:pic>
      <xdr:nvPicPr>
        <xdr:cNvPr id="71" name="Image 70">
          <a:extLst>
            <a:ext uri="{FF2B5EF4-FFF2-40B4-BE49-F238E27FC236}">
              <a16:creationId xmlns:a16="http://schemas.microsoft.com/office/drawing/2014/main" id="{9CE46087-D512-1A37-0C1D-0E06A0EB5A3B}"/>
            </a:ext>
          </a:extLst>
        </xdr:cNvPr>
        <xdr:cNvPicPr>
          <a:picLocks noChangeAspect="1"/>
        </xdr:cNvPicPr>
      </xdr:nvPicPr>
      <xdr:blipFill>
        <a:blip xmlns:r="http://schemas.openxmlformats.org/officeDocument/2006/relationships" r:embed="rId13"/>
        <a:stretch>
          <a:fillRect/>
        </a:stretch>
      </xdr:blipFill>
      <xdr:spPr>
        <a:xfrm>
          <a:off x="24686631" y="7502908"/>
          <a:ext cx="7791432" cy="5016149"/>
        </a:xfrm>
        <a:prstGeom prst="rect">
          <a:avLst/>
        </a:prstGeom>
        <a:ln w="25400">
          <a:solidFill>
            <a:schemeClr val="tx1"/>
          </a:solidFill>
        </a:ln>
      </xdr:spPr>
    </xdr:pic>
    <xdr:clientData/>
  </xdr:twoCellAnchor>
  <xdr:twoCellAnchor>
    <xdr:from>
      <xdr:col>25</xdr:col>
      <xdr:colOff>657225</xdr:colOff>
      <xdr:row>87</xdr:row>
      <xdr:rowOff>152400</xdr:rowOff>
    </xdr:from>
    <xdr:to>
      <xdr:col>30</xdr:col>
      <xdr:colOff>419100</xdr:colOff>
      <xdr:row>99</xdr:row>
      <xdr:rowOff>152400</xdr:rowOff>
    </xdr:to>
    <xdr:cxnSp macro="">
      <xdr:nvCxnSpPr>
        <xdr:cNvPr id="74" name="Connecteur : en arc 73">
          <a:extLst>
            <a:ext uri="{FF2B5EF4-FFF2-40B4-BE49-F238E27FC236}">
              <a16:creationId xmlns:a16="http://schemas.microsoft.com/office/drawing/2014/main" id="{88D91C1C-879E-BCF7-20C2-CF9192F088FB}"/>
            </a:ext>
          </a:extLst>
        </xdr:cNvPr>
        <xdr:cNvCxnSpPr/>
      </xdr:nvCxnSpPr>
      <xdr:spPr>
        <a:xfrm flipV="1">
          <a:off x="20774025" y="12001500"/>
          <a:ext cx="3571875" cy="1943100"/>
        </a:xfrm>
        <a:prstGeom prst="curved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584489</xdr:colOff>
      <xdr:row>91</xdr:row>
      <xdr:rowOff>0</xdr:rowOff>
    </xdr:from>
    <xdr:to>
      <xdr:col>40</xdr:col>
      <xdr:colOff>151534</xdr:colOff>
      <xdr:row>104</xdr:row>
      <xdr:rowOff>0</xdr:rowOff>
    </xdr:to>
    <xdr:sp macro="" textlink="">
      <xdr:nvSpPr>
        <xdr:cNvPr id="77" name="ZoneTexte 76">
          <a:extLst>
            <a:ext uri="{FF2B5EF4-FFF2-40B4-BE49-F238E27FC236}">
              <a16:creationId xmlns:a16="http://schemas.microsoft.com/office/drawing/2014/main" id="{7E4A1A99-AA57-873A-BFE8-7FA36F97ECF9}"/>
            </a:ext>
          </a:extLst>
        </xdr:cNvPr>
        <xdr:cNvSpPr txBox="1"/>
      </xdr:nvSpPr>
      <xdr:spPr>
        <a:xfrm>
          <a:off x="24396989" y="11733068"/>
          <a:ext cx="7576704" cy="19699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Ajouter explication du schéma, points</a:t>
          </a:r>
          <a:r>
            <a:rPr lang="fr-FR" sz="1100" baseline="0"/>
            <a:t> constant issue du N2 au n3 au Automates.</a:t>
          </a:r>
          <a:endParaRPr lang="fr-FR"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0.37966</cdr:x>
      <cdr:y>0.25274</cdr:y>
    </cdr:from>
    <cdr:to>
      <cdr:x>0.82761</cdr:x>
      <cdr:y>0.32458</cdr:y>
    </cdr:to>
    <cdr:sp macro="" textlink="">
      <cdr:nvSpPr>
        <cdr:cNvPr id="2" name="ZoneTexte 1">
          <a:extLst xmlns:a="http://schemas.openxmlformats.org/drawingml/2006/main">
            <a:ext uri="{FF2B5EF4-FFF2-40B4-BE49-F238E27FC236}">
              <a16:creationId xmlns:a16="http://schemas.microsoft.com/office/drawing/2014/main" id="{07ACB3EF-8383-42CA-A7E9-AC492C210A13}"/>
            </a:ext>
          </a:extLst>
        </cdr:cNvPr>
        <cdr:cNvSpPr txBox="1"/>
      </cdr:nvSpPr>
      <cdr:spPr>
        <a:xfrm xmlns:a="http://schemas.openxmlformats.org/drawingml/2006/main">
          <a:off x="1732575" y="1417623"/>
          <a:ext cx="2044212" cy="402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a:t>à garder et en lien</a:t>
          </a:r>
          <a:r>
            <a:rPr lang="fr-FR" sz="1100" baseline="0"/>
            <a:t> avec phase engagement </a:t>
          </a:r>
          <a:endParaRPr lang="fr-FR" sz="1100"/>
        </a:p>
      </cdr:txBody>
    </cdr:sp>
  </cdr:relSizeAnchor>
</c:userShapes>
</file>

<file path=xl/drawings/drawing7.xml><?xml version="1.0" encoding="utf-8"?>
<xdr:wsDr xmlns:xdr="http://schemas.openxmlformats.org/drawingml/2006/spreadsheetDrawing" xmlns:a="http://schemas.openxmlformats.org/drawingml/2006/main">
  <xdr:twoCellAnchor>
    <xdr:from>
      <xdr:col>8</xdr:col>
      <xdr:colOff>685800</xdr:colOff>
      <xdr:row>0</xdr:row>
      <xdr:rowOff>98426</xdr:rowOff>
    </xdr:from>
    <xdr:to>
      <xdr:col>15</xdr:col>
      <xdr:colOff>390525</xdr:colOff>
      <xdr:row>21</xdr:row>
      <xdr:rowOff>76211</xdr:rowOff>
    </xdr:to>
    <xdr:sp macro="" textlink="">
      <xdr:nvSpPr>
        <xdr:cNvPr id="2" name="Légende encadrée avec une bordure 1 1">
          <a:extLst>
            <a:ext uri="{FF2B5EF4-FFF2-40B4-BE49-F238E27FC236}">
              <a16:creationId xmlns:a16="http://schemas.microsoft.com/office/drawing/2014/main" id="{00000000-0008-0000-0500-000002000000}"/>
            </a:ext>
          </a:extLst>
        </xdr:cNvPr>
        <xdr:cNvSpPr/>
      </xdr:nvSpPr>
      <xdr:spPr>
        <a:xfrm>
          <a:off x="6781800" y="104776"/>
          <a:ext cx="5038725" cy="3409949"/>
        </a:xfrm>
        <a:prstGeom prst="accentBorderCallout1">
          <a:avLst>
            <a:gd name="adj1" fmla="val 18750"/>
            <a:gd name="adj2" fmla="val -8333"/>
            <a:gd name="adj3" fmla="val 5771"/>
            <a:gd name="adj4" fmla="val -32436"/>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r>
            <a:rPr lang="fr-FR" sz="1100" b="1" u="sng" baseline="0"/>
            <a:t>Diagnostic Projet:</a:t>
          </a:r>
        </a:p>
        <a:p>
          <a:pPr marL="0" marR="0" indent="0" algn="l" defTabSz="914400" eaLnBrk="1" fontAlgn="auto" latinLnBrk="0" hangingPunct="1">
            <a:lnSpc>
              <a:spcPct val="100000"/>
            </a:lnSpc>
            <a:spcBef>
              <a:spcPts val="0"/>
            </a:spcBef>
            <a:spcAft>
              <a:spcPts val="0"/>
            </a:spcAft>
            <a:buClrTx/>
            <a:buSzTx/>
            <a:buFontTx/>
            <a:buNone/>
            <a:tabLst/>
            <a:defRPr/>
          </a:pPr>
          <a:r>
            <a:rPr lang="fr-FR" sz="1100" strike="noStrike" baseline="0">
              <a:solidFill>
                <a:schemeClr val="dk1"/>
              </a:solidFill>
              <a:latin typeface="+mn-lt"/>
              <a:ea typeface="+mn-ea"/>
              <a:cs typeface="+mn-cs"/>
            </a:rPr>
            <a:t>Quand le phénomène se produit-il?</a:t>
          </a:r>
          <a:endParaRPr lang="fr-FR" strike="noStrike"/>
        </a:p>
        <a:p>
          <a:pPr algn="l"/>
          <a:r>
            <a:rPr lang="fr-FR" sz="1100" strike="noStrike" baseline="0"/>
            <a:t>Où cela se produit-il? Où peut-on détecter l</a:t>
          </a:r>
          <a:r>
            <a:rPr lang="fr-FR" sz="1100" baseline="0"/>
            <a:t>e défaut?</a:t>
          </a:r>
        </a:p>
        <a:p>
          <a:pPr algn="l"/>
          <a:r>
            <a:rPr lang="fr-FR" sz="1100" baseline="0"/>
            <a:t>Quel est l'état de la sanction produit ? Evaluation des écarts Process ou Contrôle?</a:t>
          </a:r>
        </a:p>
        <a:p>
          <a:pPr algn="l"/>
          <a:r>
            <a:rPr lang="fr-FR" sz="1100" baseline="0"/>
            <a:t>Si le défaut est connu, que dit l'AMDEC ? Il est possible de dégrossir avec l'analyse 6M</a:t>
          </a:r>
          <a:r>
            <a:rPr lang="fr-FR" sz="1100" i="0" baseline="0"/>
            <a:t>, phase 1 : </a:t>
          </a:r>
          <a:r>
            <a:rPr lang="fr-FR" sz="1100" b="0">
              <a:solidFill>
                <a:schemeClr val="dk1"/>
              </a:solidFill>
              <a:latin typeface="+mn-lt"/>
              <a:ea typeface="+mn-ea"/>
              <a:cs typeface="+mn-cs"/>
            </a:rPr>
            <a:t>identifier les facteurs influents</a:t>
          </a:r>
          <a:r>
            <a:rPr lang="fr-FR" sz="1100" b="0" baseline="0">
              <a:solidFill>
                <a:schemeClr val="dk1"/>
              </a:solidFill>
              <a:latin typeface="+mn-lt"/>
              <a:ea typeface="+mn-ea"/>
              <a:cs typeface="+mn-cs"/>
            </a:rPr>
            <a:t> à l'aide de l'AMDEC.</a:t>
          </a:r>
          <a:endParaRPr lang="fr-FR" sz="1100" b="0">
            <a:solidFill>
              <a:schemeClr val="dk1"/>
            </a:solidFill>
            <a:latin typeface="+mn-lt"/>
            <a:ea typeface="+mn-ea"/>
            <a:cs typeface="+mn-cs"/>
          </a:endParaRPr>
        </a:p>
        <a:p>
          <a:pPr algn="l"/>
          <a:endParaRPr lang="fr-FR" sz="1100" b="0" baseline="0">
            <a:solidFill>
              <a:schemeClr val="dk1"/>
            </a:solidFill>
            <a:latin typeface="+mn-lt"/>
            <a:ea typeface="+mn-ea"/>
            <a:cs typeface="+mn-cs"/>
          </a:endParaRPr>
        </a:p>
        <a:p>
          <a:pPr algn="l"/>
          <a:endParaRPr lang="fr-FR" sz="1100" b="0" baseline="0">
            <a:solidFill>
              <a:schemeClr val="dk1"/>
            </a:solidFill>
            <a:latin typeface="+mn-lt"/>
            <a:ea typeface="+mn-ea"/>
            <a:cs typeface="+mn-cs"/>
          </a:endParaRPr>
        </a:p>
        <a:p>
          <a:pPr algn="l"/>
          <a:endParaRPr lang="fr-FR" sz="1100" b="0" baseline="0">
            <a:solidFill>
              <a:schemeClr val="dk1"/>
            </a:solidFill>
            <a:latin typeface="+mn-lt"/>
            <a:ea typeface="+mn-ea"/>
            <a:cs typeface="+mn-cs"/>
          </a:endParaRPr>
        </a:p>
        <a:p>
          <a:pPr algn="l"/>
          <a:endParaRPr lang="fr-FR" sz="1100" b="0" baseline="0">
            <a:solidFill>
              <a:schemeClr val="dk1"/>
            </a:solidFill>
            <a:latin typeface="+mn-lt"/>
            <a:ea typeface="+mn-ea"/>
            <a:cs typeface="+mn-cs"/>
          </a:endParaRPr>
        </a:p>
        <a:p>
          <a:pPr algn="l"/>
          <a:endParaRPr lang="fr-FR" sz="1100" b="0" baseline="0">
            <a:solidFill>
              <a:schemeClr val="dk1"/>
            </a:solidFill>
            <a:latin typeface="+mn-lt"/>
            <a:ea typeface="+mn-ea"/>
            <a:cs typeface="+mn-cs"/>
          </a:endParaRPr>
        </a:p>
        <a:p>
          <a:pPr algn="l"/>
          <a:endParaRPr lang="fr-FR" sz="1100" b="0" baseline="0">
            <a:solidFill>
              <a:schemeClr val="dk1"/>
            </a:solidFill>
            <a:latin typeface="+mn-lt"/>
            <a:ea typeface="+mn-ea"/>
            <a:cs typeface="+mn-cs"/>
          </a:endParaRPr>
        </a:p>
        <a:p>
          <a:pPr algn="l"/>
          <a:endParaRPr lang="fr-FR" sz="1100" b="0" baseline="0">
            <a:solidFill>
              <a:schemeClr val="dk1"/>
            </a:solidFill>
            <a:latin typeface="+mn-lt"/>
            <a:ea typeface="+mn-ea"/>
            <a:cs typeface="+mn-cs"/>
          </a:endParaRPr>
        </a:p>
        <a:p>
          <a:pPr algn="l"/>
          <a:endParaRPr lang="fr-FR" sz="1100" b="0" baseline="0">
            <a:solidFill>
              <a:schemeClr val="dk1"/>
            </a:solidFill>
            <a:latin typeface="+mn-lt"/>
            <a:ea typeface="+mn-ea"/>
            <a:cs typeface="+mn-cs"/>
          </a:endParaRPr>
        </a:p>
        <a:p>
          <a:pPr algn="ctr"/>
          <a:br>
            <a:rPr lang="fr-FR" sz="1100" baseline="0"/>
          </a:br>
          <a:r>
            <a:rPr lang="fr-FR" sz="1100" i="1" baseline="0">
              <a:solidFill>
                <a:schemeClr val="dk1"/>
              </a:solidFill>
              <a:latin typeface="+mn-lt"/>
              <a:ea typeface="+mn-ea"/>
              <a:cs typeface="+mn-cs"/>
            </a:rPr>
            <a:t>Formation 6M disponible dans share point Q&amp;P Fiabilité Produit</a:t>
          </a:r>
          <a:br>
            <a:rPr lang="fr-FR" sz="1100" baseline="0"/>
          </a:br>
          <a:br>
            <a:rPr lang="fr-FR" sz="1100" b="0" baseline="0"/>
          </a:br>
          <a:r>
            <a:rPr lang="fr-FR" sz="1100" b="0" i="0" baseline="0"/>
            <a:t>==&gt; Suite à cette analyse, l'équipe projet doit pouvoir décider à quels sujets elle s'attaque en priorité et quelle est la cible à atteindre (chiffrée).</a:t>
          </a:r>
          <a:endParaRPr lang="fr-FR" sz="1100" b="1" i="0"/>
        </a:p>
      </xdr:txBody>
    </xdr:sp>
    <xdr:clientData/>
  </xdr:twoCellAnchor>
  <xdr:twoCellAnchor editAs="oneCell">
    <xdr:from>
      <xdr:col>10</xdr:col>
      <xdr:colOff>219075</xdr:colOff>
      <xdr:row>8</xdr:row>
      <xdr:rowOff>9525</xdr:rowOff>
    </xdr:from>
    <xdr:to>
      <xdr:col>14</xdr:col>
      <xdr:colOff>314325</xdr:colOff>
      <xdr:row>16</xdr:row>
      <xdr:rowOff>95250</xdr:rowOff>
    </xdr:to>
    <xdr:pic>
      <xdr:nvPicPr>
        <xdr:cNvPr id="31793" name="Picture 40">
          <a:extLst>
            <a:ext uri="{FF2B5EF4-FFF2-40B4-BE49-F238E27FC236}">
              <a16:creationId xmlns:a16="http://schemas.microsoft.com/office/drawing/2014/main" id="{00000000-0008-0000-0500-0000317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39075" y="1343025"/>
          <a:ext cx="31432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100538</xdr:colOff>
      <xdr:row>99</xdr:row>
      <xdr:rowOff>84976</xdr:rowOff>
    </xdr:from>
    <xdr:to>
      <xdr:col>35</xdr:col>
      <xdr:colOff>288456</xdr:colOff>
      <xdr:row>161</xdr:row>
      <xdr:rowOff>32564</xdr:rowOff>
    </xdr:to>
    <xdr:pic>
      <xdr:nvPicPr>
        <xdr:cNvPr id="6" name="Image 5">
          <a:extLst>
            <a:ext uri="{FF2B5EF4-FFF2-40B4-BE49-F238E27FC236}">
              <a16:creationId xmlns:a16="http://schemas.microsoft.com/office/drawing/2014/main" id="{F163BDCD-9B65-0370-C34F-D91DF35E1800}"/>
            </a:ext>
          </a:extLst>
        </xdr:cNvPr>
        <xdr:cNvPicPr>
          <a:picLocks noChangeAspect="1"/>
        </xdr:cNvPicPr>
      </xdr:nvPicPr>
      <xdr:blipFill>
        <a:blip xmlns:r="http://schemas.openxmlformats.org/officeDocument/2006/relationships" r:embed="rId2"/>
        <a:stretch>
          <a:fillRect/>
        </a:stretch>
      </xdr:blipFill>
      <xdr:spPr>
        <a:xfrm>
          <a:off x="100538" y="15801226"/>
          <a:ext cx="26734446" cy="9790088"/>
        </a:xfrm>
        <a:prstGeom prst="rect">
          <a:avLst/>
        </a:prstGeom>
        <a:ln w="31750">
          <a:solidFill>
            <a:schemeClr val="tx1"/>
          </a:solidFill>
        </a:ln>
      </xdr:spPr>
    </xdr:pic>
    <xdr:clientData/>
  </xdr:twoCellAnchor>
  <xdr:twoCellAnchor>
    <xdr:from>
      <xdr:col>3</xdr:col>
      <xdr:colOff>714648</xdr:colOff>
      <xdr:row>14</xdr:row>
      <xdr:rowOff>84555</xdr:rowOff>
    </xdr:from>
    <xdr:to>
      <xdr:col>7</xdr:col>
      <xdr:colOff>111792</xdr:colOff>
      <xdr:row>26</xdr:row>
      <xdr:rowOff>138394</xdr:rowOff>
    </xdr:to>
    <xdr:sp macro="" textlink="">
      <xdr:nvSpPr>
        <xdr:cNvPr id="7" name="ZoneTexte 6">
          <a:extLst>
            <a:ext uri="{FF2B5EF4-FFF2-40B4-BE49-F238E27FC236}">
              <a16:creationId xmlns:a16="http://schemas.microsoft.com/office/drawing/2014/main" id="{1E47EA94-B07E-4151-157F-76BC1B28236D}"/>
            </a:ext>
          </a:extLst>
        </xdr:cNvPr>
        <xdr:cNvSpPr txBox="1"/>
      </xdr:nvSpPr>
      <xdr:spPr>
        <a:xfrm>
          <a:off x="3013072" y="2445098"/>
          <a:ext cx="2461709" cy="2580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rgbClr val="FF0000"/>
              </a:solidFill>
            </a:rPr>
            <a:t>Ces deux ishikawa sont à compléter et à peaufiner</a:t>
          </a:r>
          <a:r>
            <a:rPr lang="fr-FR" sz="1100" baseline="0">
              <a:solidFill>
                <a:srgbClr val="FF0000"/>
              </a:solidFill>
            </a:rPr>
            <a:t> , ce qui sera fait à mon retour avec notamment Frédéric Huard, Kevin Gosselin et ABdel qui s'y connaissent un peu plus.</a:t>
          </a:r>
          <a:endParaRPr lang="fr-FR" sz="1100">
            <a:solidFill>
              <a:srgbClr val="FF0000"/>
            </a:solidFill>
          </a:endParaRPr>
        </a:p>
      </xdr:txBody>
    </xdr:sp>
    <xdr:clientData/>
  </xdr:twoCellAnchor>
  <xdr:twoCellAnchor>
    <xdr:from>
      <xdr:col>8</xdr:col>
      <xdr:colOff>612321</xdr:colOff>
      <xdr:row>171</xdr:row>
      <xdr:rowOff>1</xdr:rowOff>
    </xdr:from>
    <xdr:to>
      <xdr:col>21</xdr:col>
      <xdr:colOff>374196</xdr:colOff>
      <xdr:row>179</xdr:row>
      <xdr:rowOff>136073</xdr:rowOff>
    </xdr:to>
    <xdr:sp macro="" textlink="">
      <xdr:nvSpPr>
        <xdr:cNvPr id="3" name="ZoneTexte 2">
          <a:extLst>
            <a:ext uri="{FF2B5EF4-FFF2-40B4-BE49-F238E27FC236}">
              <a16:creationId xmlns:a16="http://schemas.microsoft.com/office/drawing/2014/main" id="{05C5CD6E-321D-F361-2E42-3A2517E569C0}"/>
            </a:ext>
          </a:extLst>
        </xdr:cNvPr>
        <xdr:cNvSpPr txBox="1"/>
      </xdr:nvSpPr>
      <xdr:spPr>
        <a:xfrm>
          <a:off x="6599464" y="29085269"/>
          <a:ext cx="9490982" cy="1496786"/>
        </a:xfrm>
        <a:prstGeom prst="rect">
          <a:avLst/>
        </a:prstGeom>
        <a:solidFill>
          <a:schemeClr val="lt1"/>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6000"/>
            <a:t>Que dit l'AMDEC ??</a:t>
          </a:r>
        </a:p>
      </xdr:txBody>
    </xdr:sp>
    <xdr:clientData/>
  </xdr:twoCellAnchor>
  <xdr:twoCellAnchor editAs="oneCell">
    <xdr:from>
      <xdr:col>14</xdr:col>
      <xdr:colOff>566351</xdr:colOff>
      <xdr:row>181</xdr:row>
      <xdr:rowOff>102973</xdr:rowOff>
    </xdr:from>
    <xdr:to>
      <xdr:col>35</xdr:col>
      <xdr:colOff>520342</xdr:colOff>
      <xdr:row>229</xdr:row>
      <xdr:rowOff>25744</xdr:rowOff>
    </xdr:to>
    <xdr:pic>
      <xdr:nvPicPr>
        <xdr:cNvPr id="4" name="Image 3">
          <a:extLst>
            <a:ext uri="{FF2B5EF4-FFF2-40B4-BE49-F238E27FC236}">
              <a16:creationId xmlns:a16="http://schemas.microsoft.com/office/drawing/2014/main" id="{EB41C728-5079-C659-80B3-5F898A10D671}"/>
            </a:ext>
          </a:extLst>
        </xdr:cNvPr>
        <xdr:cNvPicPr>
          <a:picLocks noChangeAspect="1"/>
        </xdr:cNvPicPr>
      </xdr:nvPicPr>
      <xdr:blipFill>
        <a:blip xmlns:r="http://schemas.openxmlformats.org/officeDocument/2006/relationships" r:embed="rId3"/>
        <a:stretch>
          <a:fillRect/>
        </a:stretch>
      </xdr:blipFill>
      <xdr:spPr>
        <a:xfrm>
          <a:off x="11378513" y="28085878"/>
          <a:ext cx="16172234" cy="7336825"/>
        </a:xfrm>
        <a:prstGeom prst="rect">
          <a:avLst/>
        </a:prstGeom>
        <a:ln w="28575">
          <a:solidFill>
            <a:schemeClr val="tx1"/>
          </a:solidFill>
        </a:ln>
      </xdr:spPr>
    </xdr:pic>
    <xdr:clientData/>
  </xdr:twoCellAnchor>
  <xdr:twoCellAnchor>
    <xdr:from>
      <xdr:col>0</xdr:col>
      <xdr:colOff>203130</xdr:colOff>
      <xdr:row>182</xdr:row>
      <xdr:rowOff>66371</xdr:rowOff>
    </xdr:from>
    <xdr:to>
      <xdr:col>14</xdr:col>
      <xdr:colOff>383333</xdr:colOff>
      <xdr:row>189</xdr:row>
      <xdr:rowOff>59533</xdr:rowOff>
    </xdr:to>
    <xdr:sp macro="" textlink="">
      <xdr:nvSpPr>
        <xdr:cNvPr id="8" name="ZoneTexte 7">
          <a:extLst>
            <a:ext uri="{FF2B5EF4-FFF2-40B4-BE49-F238E27FC236}">
              <a16:creationId xmlns:a16="http://schemas.microsoft.com/office/drawing/2014/main" id="{93D17961-011F-8FF7-D401-122B62925724}"/>
            </a:ext>
          </a:extLst>
        </xdr:cNvPr>
        <xdr:cNvSpPr txBox="1"/>
      </xdr:nvSpPr>
      <xdr:spPr>
        <a:xfrm>
          <a:off x="203130" y="29846879"/>
          <a:ext cx="10806531" cy="1139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Sur l' AMDEc du 5C, en se focalisant sur le defaut</a:t>
          </a:r>
          <a:r>
            <a:rPr lang="fr-FR" sz="1100" baseline="0"/>
            <a:t> FAA, celui-ci interviens uniquement pendant la phase d'engagement. En terme de process point, il y a uniquement le mandrin de l'enrouleuse qui apparait. Donc après le passage de la bande dans les différentes cages. </a:t>
          </a:r>
          <a:r>
            <a:rPr lang="fr-FR" sz="1100" b="1" baseline="0">
              <a:solidFill>
                <a:srgbClr val="FF0000"/>
              </a:solidFill>
            </a:rPr>
            <a:t>Il n'est pas pis en compte qu'au niveau du process, qu'il y a un mode de défaillance engendrant une bobine en FAA qui survienne avant que la bobine n'arrive sur le mandrin de l'enrouleuse. </a:t>
          </a:r>
          <a:r>
            <a:rPr lang="fr-FR" sz="1100" b="1" u="sng" baseline="0">
              <a:solidFill>
                <a:sysClr val="windowText" lastClr="000000"/>
              </a:solidFill>
            </a:rPr>
            <a:t>(Exemple d'autres cause dans l'onglet Etude cas spécifique FAA)</a:t>
          </a:r>
        </a:p>
        <a:p>
          <a:r>
            <a:rPr lang="fr-FR" sz="1100" b="0">
              <a:solidFill>
                <a:sysClr val="windowText" lastClr="000000"/>
              </a:solidFill>
            </a:rPr>
            <a:t>En regardant les autres mode de défaillances,</a:t>
          </a:r>
          <a:r>
            <a:rPr lang="fr-FR" sz="1100" b="0" baseline="0">
              <a:solidFill>
                <a:sysClr val="windowText" lastClr="000000"/>
              </a:solidFill>
            </a:rPr>
            <a:t> il y a un frettage réalisé qui est non conforme et qui engendre une dégradation de la surface du début de bande. Erreur opérateur ou propriété du mandrin. Il y a aussi un mauvais état de la surface de l'enrouleuse qui pourrais être la cause de cela.</a:t>
          </a:r>
          <a:endParaRPr lang="fr-FR" sz="1100" b="0">
            <a:solidFill>
              <a:sysClr val="windowText" lastClr="000000"/>
            </a:solidFill>
          </a:endParaRPr>
        </a:p>
      </xdr:txBody>
    </xdr:sp>
    <xdr:clientData/>
  </xdr:twoCellAnchor>
  <xdr:twoCellAnchor>
    <xdr:from>
      <xdr:col>37</xdr:col>
      <xdr:colOff>42649</xdr:colOff>
      <xdr:row>105</xdr:row>
      <xdr:rowOff>52431</xdr:rowOff>
    </xdr:from>
    <xdr:to>
      <xdr:col>50</xdr:col>
      <xdr:colOff>629174</xdr:colOff>
      <xdr:row>108</xdr:row>
      <xdr:rowOff>8739</xdr:rowOff>
    </xdr:to>
    <xdr:sp macro="" textlink="">
      <xdr:nvSpPr>
        <xdr:cNvPr id="10" name="ZoneTexte 9">
          <a:extLst>
            <a:ext uri="{FF2B5EF4-FFF2-40B4-BE49-F238E27FC236}">
              <a16:creationId xmlns:a16="http://schemas.microsoft.com/office/drawing/2014/main" id="{3CF04F19-656B-5E5A-C4BC-3267E94EF0F9}"/>
            </a:ext>
          </a:extLst>
        </xdr:cNvPr>
        <xdr:cNvSpPr txBox="1"/>
      </xdr:nvSpPr>
      <xdr:spPr>
        <a:xfrm>
          <a:off x="28171984" y="17477064"/>
          <a:ext cx="10469805" cy="454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Il est intéréssant aussi pour</a:t>
          </a:r>
          <a:r>
            <a:rPr lang="fr-FR" sz="1100" baseline="0"/>
            <a:t> savoir l'impact de la mis en place d'un seuil de régulation du gro bout, de voir depuis 2024 l'impact de celui-ci sur la proportion des bobines en défaut FAA. Pour se faire cmme précédemment on sépare les bobines avant et apres le seuil pour voir les performances.</a:t>
          </a:r>
          <a:endParaRPr lang="fr-FR" sz="1100"/>
        </a:p>
      </xdr:txBody>
    </xdr:sp>
    <xdr:clientData/>
  </xdr:twoCellAnchor>
  <xdr:twoCellAnchor>
    <xdr:from>
      <xdr:col>43</xdr:col>
      <xdr:colOff>506834</xdr:colOff>
      <xdr:row>108</xdr:row>
      <xdr:rowOff>34955</xdr:rowOff>
    </xdr:from>
    <xdr:to>
      <xdr:col>50</xdr:col>
      <xdr:colOff>753261</xdr:colOff>
      <xdr:row>131</xdr:row>
      <xdr:rowOff>131078</xdr:rowOff>
    </xdr:to>
    <xdr:graphicFrame macro="">
      <xdr:nvGraphicFramePr>
        <xdr:cNvPr id="11" name="Graphique 10">
          <a:extLst>
            <a:ext uri="{FF2B5EF4-FFF2-40B4-BE49-F238E27FC236}">
              <a16:creationId xmlns:a16="http://schemas.microsoft.com/office/drawing/2014/main" id="{68A19B33-9C93-4027-B617-08169A9F0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37</xdr:col>
      <xdr:colOff>34955</xdr:colOff>
      <xdr:row>116</xdr:row>
      <xdr:rowOff>26216</xdr:rowOff>
    </xdr:from>
    <xdr:to>
      <xdr:col>43</xdr:col>
      <xdr:colOff>401973</xdr:colOff>
      <xdr:row>122</xdr:row>
      <xdr:rowOff>53198</xdr:rowOff>
    </xdr:to>
    <xdr:pic>
      <xdr:nvPicPr>
        <xdr:cNvPr id="12" name="Image 11">
          <a:extLst>
            <a:ext uri="{FF2B5EF4-FFF2-40B4-BE49-F238E27FC236}">
              <a16:creationId xmlns:a16="http://schemas.microsoft.com/office/drawing/2014/main" id="{7208E587-4C0E-402E-CB13-C9FE1C8847A4}"/>
            </a:ext>
          </a:extLst>
        </xdr:cNvPr>
        <xdr:cNvPicPr>
          <a:picLocks noChangeAspect="1"/>
        </xdr:cNvPicPr>
      </xdr:nvPicPr>
      <xdr:blipFill>
        <a:blip xmlns:r="http://schemas.openxmlformats.org/officeDocument/2006/relationships" r:embed="rId5"/>
        <a:stretch>
          <a:fillRect/>
        </a:stretch>
      </xdr:blipFill>
      <xdr:spPr>
        <a:xfrm>
          <a:off x="28164290" y="19277202"/>
          <a:ext cx="4928532" cy="1023175"/>
        </a:xfrm>
        <a:prstGeom prst="rect">
          <a:avLst/>
        </a:prstGeom>
        <a:ln w="28575">
          <a:solidFill>
            <a:schemeClr val="tx1"/>
          </a:solidFill>
        </a:ln>
      </xdr:spPr>
    </xdr:pic>
    <xdr:clientData/>
  </xdr:twoCellAnchor>
  <xdr:twoCellAnchor>
    <xdr:from>
      <xdr:col>37</xdr:col>
      <xdr:colOff>22951</xdr:colOff>
      <xdr:row>131</xdr:row>
      <xdr:rowOff>137711</xdr:rowOff>
    </xdr:from>
    <xdr:to>
      <xdr:col>51</xdr:col>
      <xdr:colOff>0</xdr:colOff>
      <xdr:row>136</xdr:row>
      <xdr:rowOff>11476</xdr:rowOff>
    </xdr:to>
    <xdr:sp macro="" textlink="">
      <xdr:nvSpPr>
        <xdr:cNvPr id="13" name="ZoneTexte 12">
          <a:extLst>
            <a:ext uri="{FF2B5EF4-FFF2-40B4-BE49-F238E27FC236}">
              <a16:creationId xmlns:a16="http://schemas.microsoft.com/office/drawing/2014/main" id="{F540EC40-8FCC-1A47-D04B-A7033E88FDCD}"/>
            </a:ext>
          </a:extLst>
        </xdr:cNvPr>
        <xdr:cNvSpPr txBox="1"/>
      </xdr:nvSpPr>
      <xdr:spPr>
        <a:xfrm>
          <a:off x="28047108" y="21184518"/>
          <a:ext cx="10580784" cy="6770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Ici, on peut voir la proportion de bobines en FAA en fonction du seuil de automatique de régulation qui a été définie précédemmet. Pour les épaisseurs &lt; 0,17</a:t>
          </a:r>
          <a:r>
            <a:rPr lang="fr-FR" sz="1100" baseline="0"/>
            <a:t> mm , donc les bobines pour lesquelles on attend 8 mètres au niveau de l'enrouleuse avant de lancer la régulation, en terme de proportion présentent une plus grande proportion (0,5 %) que les autres bobines(0,1%). Ce qui montre bien la sensibilité de ces fines épaisseurs.  Pour mieux comprendre ce résultats on va le comparer au chiffres 2023.</a:t>
          </a:r>
          <a:endParaRPr lang="fr-FR" sz="1100"/>
        </a:p>
      </xdr:txBody>
    </xdr:sp>
    <xdr:clientData/>
  </xdr:twoCellAnchor>
  <xdr:twoCellAnchor>
    <xdr:from>
      <xdr:col>42</xdr:col>
      <xdr:colOff>124239</xdr:colOff>
      <xdr:row>56</xdr:row>
      <xdr:rowOff>138043</xdr:rowOff>
    </xdr:from>
    <xdr:to>
      <xdr:col>58</xdr:col>
      <xdr:colOff>69022</xdr:colOff>
      <xdr:row>60</xdr:row>
      <xdr:rowOff>41415</xdr:rowOff>
    </xdr:to>
    <xdr:sp macro="" textlink="">
      <xdr:nvSpPr>
        <xdr:cNvPr id="14" name="ZoneTexte 13">
          <a:extLst>
            <a:ext uri="{FF2B5EF4-FFF2-40B4-BE49-F238E27FC236}">
              <a16:creationId xmlns:a16="http://schemas.microsoft.com/office/drawing/2014/main" id="{CA698198-4344-C19C-8D3A-4EB924469936}"/>
            </a:ext>
          </a:extLst>
        </xdr:cNvPr>
        <xdr:cNvSpPr txBox="1"/>
      </xdr:nvSpPr>
      <xdr:spPr>
        <a:xfrm>
          <a:off x="31432500" y="9414565"/>
          <a:ext cx="11871739" cy="565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Au niveau du </a:t>
          </a:r>
          <a:r>
            <a:rPr lang="fr-FR" sz="1100" b="1">
              <a:solidFill>
                <a:schemeClr val="dk1"/>
              </a:solidFill>
              <a:effectLst/>
              <a:latin typeface="+mn-lt"/>
              <a:ea typeface="+mn-ea"/>
              <a:cs typeface="+mn-cs"/>
            </a:rPr>
            <a:t>5C</a:t>
          </a:r>
          <a:r>
            <a:rPr lang="fr-FR" sz="1100">
              <a:solidFill>
                <a:schemeClr val="dk1"/>
              </a:solidFill>
              <a:effectLst/>
              <a:latin typeface="+mn-lt"/>
              <a:ea typeface="+mn-ea"/>
              <a:cs typeface="+mn-cs"/>
            </a:rPr>
            <a:t>, lorsque l’épaisseur de bobine visée en sortie est </a:t>
          </a:r>
          <a:r>
            <a:rPr lang="fr-FR" sz="1100" b="1">
              <a:solidFill>
                <a:schemeClr val="dk1"/>
              </a:solidFill>
              <a:effectLst/>
              <a:latin typeface="+mn-lt"/>
              <a:ea typeface="+mn-ea"/>
              <a:cs typeface="+mn-cs"/>
            </a:rPr>
            <a:t>supérieure ou égale à 0,17 mm</a:t>
          </a:r>
          <a:r>
            <a:rPr lang="fr-FR" sz="1100">
              <a:solidFill>
                <a:schemeClr val="dk1"/>
              </a:solidFill>
              <a:effectLst/>
              <a:latin typeface="+mn-lt"/>
              <a:ea typeface="+mn-ea"/>
              <a:cs typeface="+mn-cs"/>
            </a:rPr>
            <a:t>, la régulation de la vitesse (par cage) est activée immédiatement, ce qui influence la traction.</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En revanche, lorsque l’épaisseur visée est </a:t>
          </a:r>
          <a:r>
            <a:rPr lang="fr-FR" sz="1100" b="1">
              <a:solidFill>
                <a:schemeClr val="dk1"/>
              </a:solidFill>
              <a:effectLst/>
              <a:latin typeface="+mn-lt"/>
              <a:ea typeface="+mn-ea"/>
              <a:cs typeface="+mn-cs"/>
            </a:rPr>
            <a:t>inférieure à 0,17 mm</a:t>
          </a:r>
          <a:r>
            <a:rPr lang="fr-FR" sz="1100">
              <a:solidFill>
                <a:schemeClr val="dk1"/>
              </a:solidFill>
              <a:effectLst/>
              <a:latin typeface="+mn-lt"/>
              <a:ea typeface="+mn-ea"/>
              <a:cs typeface="+mn-cs"/>
            </a:rPr>
            <a:t>, il est nécessaire d’attendre l’enroulement de </a:t>
          </a:r>
          <a:r>
            <a:rPr lang="fr-FR" sz="1100" b="1">
              <a:solidFill>
                <a:schemeClr val="dk1"/>
              </a:solidFill>
              <a:effectLst/>
              <a:latin typeface="+mn-lt"/>
              <a:ea typeface="+mn-ea"/>
              <a:cs typeface="+mn-cs"/>
            </a:rPr>
            <a:t>8 mètres</a:t>
          </a:r>
          <a:r>
            <a:rPr lang="fr-FR" sz="1100">
              <a:solidFill>
                <a:schemeClr val="dk1"/>
              </a:solidFill>
              <a:effectLst/>
              <a:latin typeface="+mn-lt"/>
              <a:ea typeface="+mn-ea"/>
              <a:cs typeface="+mn-cs"/>
            </a:rPr>
            <a:t> sur l’enrouleuse avant de commencer la régulation.</a:t>
          </a:r>
          <a:endParaRPr lang="fr-FR" sz="1100"/>
        </a:p>
      </xdr:txBody>
    </xdr:sp>
    <xdr:clientData/>
  </xdr:twoCellAnchor>
  <xdr:twoCellAnchor>
    <xdr:from>
      <xdr:col>51</xdr:col>
      <xdr:colOff>123347</xdr:colOff>
      <xdr:row>61</xdr:row>
      <xdr:rowOff>20037</xdr:rowOff>
    </xdr:from>
    <xdr:to>
      <xdr:col>58</xdr:col>
      <xdr:colOff>635444</xdr:colOff>
      <xdr:row>83</xdr:row>
      <xdr:rowOff>101974</xdr:rowOff>
    </xdr:to>
    <xdr:graphicFrame macro="">
      <xdr:nvGraphicFramePr>
        <xdr:cNvPr id="15" name="Graphique 14">
          <a:extLst>
            <a:ext uri="{FF2B5EF4-FFF2-40B4-BE49-F238E27FC236}">
              <a16:creationId xmlns:a16="http://schemas.microsoft.com/office/drawing/2014/main" id="{60EC1F25-7ECA-415A-B214-1A485D683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42</xdr:col>
      <xdr:colOff>362029</xdr:colOff>
      <xdr:row>62</xdr:row>
      <xdr:rowOff>51209</xdr:rowOff>
    </xdr:from>
    <xdr:to>
      <xdr:col>50</xdr:col>
      <xdr:colOff>384053</xdr:colOff>
      <xdr:row>69</xdr:row>
      <xdr:rowOff>122903</xdr:rowOff>
    </xdr:to>
    <xdr:pic>
      <xdr:nvPicPr>
        <xdr:cNvPr id="16" name="Image 15">
          <a:extLst>
            <a:ext uri="{FF2B5EF4-FFF2-40B4-BE49-F238E27FC236}">
              <a16:creationId xmlns:a16="http://schemas.microsoft.com/office/drawing/2014/main" id="{5DD46195-710D-DF7F-02CD-6A7D951D9B81}"/>
            </a:ext>
          </a:extLst>
        </xdr:cNvPr>
        <xdr:cNvPicPr>
          <a:picLocks noChangeAspect="1"/>
        </xdr:cNvPicPr>
      </xdr:nvPicPr>
      <xdr:blipFill>
        <a:blip xmlns:r="http://schemas.openxmlformats.org/officeDocument/2006/relationships" r:embed="rId7"/>
        <a:stretch>
          <a:fillRect/>
        </a:stretch>
      </xdr:blipFill>
      <xdr:spPr>
        <a:xfrm>
          <a:off x="31670290" y="10321644"/>
          <a:ext cx="5985502" cy="1231259"/>
        </a:xfrm>
        <a:prstGeom prst="rect">
          <a:avLst/>
        </a:prstGeom>
      </xdr:spPr>
    </xdr:pic>
    <xdr:clientData/>
  </xdr:twoCellAnchor>
  <xdr:twoCellAnchor>
    <xdr:from>
      <xdr:col>42</xdr:col>
      <xdr:colOff>150863</xdr:colOff>
      <xdr:row>73</xdr:row>
      <xdr:rowOff>26623</xdr:rowOff>
    </xdr:from>
    <xdr:to>
      <xdr:col>50</xdr:col>
      <xdr:colOff>621196</xdr:colOff>
      <xdr:row>81</xdr:row>
      <xdr:rowOff>124239</xdr:rowOff>
    </xdr:to>
    <xdr:sp macro="" textlink="">
      <xdr:nvSpPr>
        <xdr:cNvPr id="17" name="ZoneTexte 16">
          <a:extLst>
            <a:ext uri="{FF2B5EF4-FFF2-40B4-BE49-F238E27FC236}">
              <a16:creationId xmlns:a16="http://schemas.microsoft.com/office/drawing/2014/main" id="{9FE07E46-5CFA-628C-BC11-E4C6D13EB881}"/>
            </a:ext>
          </a:extLst>
        </xdr:cNvPr>
        <xdr:cNvSpPr txBox="1"/>
      </xdr:nvSpPr>
      <xdr:spPr>
        <a:xfrm>
          <a:off x="31459124" y="12119232"/>
          <a:ext cx="6433811" cy="1422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Pour les HAB, lorsque l'on</a:t>
          </a:r>
          <a:r>
            <a:rPr lang="fr-FR" sz="1100" baseline="0"/>
            <a:t> regarde la population de bobines avec une épaisseur de consigne &lt; 0,17 mm, en terme de proportion on a un meilleur rendement pour ces bobines (0,6%) que pour les bobines avec une épaisseur de consigne &gt; = 0,17 mm. A premiere vue l'on pourrais se dire que le seuil permet d'avoir moins de bobines en HAB. Mais pour cela il faudra comparer aux résultats 2023 voir si l'on a un changement de proportion significatif. Ce que l'on peut dire pur l'instant est que les bobines avec des épaisseurs plus grande que 0,17 mm sont 2 µ mois bien gérées que celle avec des épaisseurs plus fine, en terme de HAB. Est ce un effet seuil ?</a:t>
          </a:r>
          <a:endParaRPr lang="fr-FR" sz="1100"/>
        </a:p>
      </xdr:txBody>
    </xdr:sp>
    <xdr:clientData/>
  </xdr:twoCellAnchor>
  <xdr:twoCellAnchor>
    <xdr:from>
      <xdr:col>37</xdr:col>
      <xdr:colOff>27214</xdr:colOff>
      <xdr:row>136</xdr:row>
      <xdr:rowOff>0</xdr:rowOff>
    </xdr:from>
    <xdr:to>
      <xdr:col>50</xdr:col>
      <xdr:colOff>541782</xdr:colOff>
      <xdr:row>144</xdr:row>
      <xdr:rowOff>21899</xdr:rowOff>
    </xdr:to>
    <xdr:sp macro="" textlink="">
      <xdr:nvSpPr>
        <xdr:cNvPr id="19" name="ZoneTexte 18">
          <a:extLst>
            <a:ext uri="{FF2B5EF4-FFF2-40B4-BE49-F238E27FC236}">
              <a16:creationId xmlns:a16="http://schemas.microsoft.com/office/drawing/2014/main" id="{DA8229D6-5C02-47BC-823B-DBC388041AE3}"/>
            </a:ext>
          </a:extLst>
        </xdr:cNvPr>
        <xdr:cNvSpPr txBox="1"/>
      </xdr:nvSpPr>
      <xdr:spPr>
        <a:xfrm>
          <a:off x="28221214" y="22206857"/>
          <a:ext cx="10420568" cy="13281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3600">
              <a:solidFill>
                <a:srgbClr val="FF0000"/>
              </a:solidFill>
            </a:rPr>
            <a:t>RAJOUTER PROPORTION ET CHIFFRE 2023 !!!</a:t>
          </a:r>
        </a:p>
      </xdr:txBody>
    </xdr:sp>
    <xdr:clientData/>
  </xdr:twoCellAnchor>
  <xdr:twoCellAnchor>
    <xdr:from>
      <xdr:col>42</xdr:col>
      <xdr:colOff>95250</xdr:colOff>
      <xdr:row>6</xdr:row>
      <xdr:rowOff>54428</xdr:rowOff>
    </xdr:from>
    <xdr:to>
      <xdr:col>58</xdr:col>
      <xdr:colOff>13608</xdr:colOff>
      <xdr:row>45</xdr:row>
      <xdr:rowOff>27214</xdr:rowOff>
    </xdr:to>
    <xdr:sp macro="" textlink="">
      <xdr:nvSpPr>
        <xdr:cNvPr id="20" name="ZoneTexte 19">
          <a:extLst>
            <a:ext uri="{FF2B5EF4-FFF2-40B4-BE49-F238E27FC236}">
              <a16:creationId xmlns:a16="http://schemas.microsoft.com/office/drawing/2014/main" id="{5CBDB2A9-9C34-B8B1-943C-66269AD6AE9F}"/>
            </a:ext>
          </a:extLst>
        </xdr:cNvPr>
        <xdr:cNvSpPr txBox="1"/>
      </xdr:nvSpPr>
      <xdr:spPr>
        <a:xfrm>
          <a:off x="32099250" y="1074964"/>
          <a:ext cx="12110358" cy="63001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Au niveau de saced, on a dans</a:t>
          </a:r>
          <a:r>
            <a:rPr lang="fr-FR" sz="1100" baseline="0"/>
            <a:t> l'onglet mesure du 5C, des mesures d'éffort au moment du contact entre la bande et les cylindres de travails. Dans une premier temps, j'ai réussi à retrouver ces valeurs sur saced et faire la correspondance avec les données sur IBA, comme le montre le graphes qui suivent :</a:t>
          </a:r>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endParaRPr lang="fr-FR" sz="1100"/>
        </a:p>
        <a:p>
          <a:r>
            <a:rPr lang="fr-FR" sz="1100"/>
            <a:t>Les vaeurs que l'on retrouve sur saced c'est les valeurs moyennes</a:t>
          </a:r>
          <a:r>
            <a:rPr lang="fr-FR" sz="1100" baseline="0"/>
            <a:t> de l'éffort à l'engagement au niveau des cages. A priori, c'est ces valeurs sur lesquelles les opérateurs peuvent jouer au moment de l'engagement de la bobine dans les cages. Ces valeurs sont une pistes car elle peuvent nous donnés une idée des valeurs d'efforts à appliquer dans le cadre de la recherche d'un standard pour la phase d'engagement. Un point reste à noter : vérigier que cette valeur est bien la même qui est rentrée par l'opérateur dans un premier temps, si c'est bien le cas , une pouuras s'en suivre justement sur les valeur idéale à appliquer par cage par produit.</a:t>
          </a:r>
        </a:p>
      </xdr:txBody>
    </xdr:sp>
    <xdr:clientData/>
  </xdr:twoCellAnchor>
  <xdr:twoCellAnchor editAs="oneCell">
    <xdr:from>
      <xdr:col>42</xdr:col>
      <xdr:colOff>693965</xdr:colOff>
      <xdr:row>11</xdr:row>
      <xdr:rowOff>40820</xdr:rowOff>
    </xdr:from>
    <xdr:to>
      <xdr:col>46</xdr:col>
      <xdr:colOff>218074</xdr:colOff>
      <xdr:row>31</xdr:row>
      <xdr:rowOff>35826</xdr:rowOff>
    </xdr:to>
    <xdr:pic>
      <xdr:nvPicPr>
        <xdr:cNvPr id="21" name="Image 20">
          <a:extLst>
            <a:ext uri="{FF2B5EF4-FFF2-40B4-BE49-F238E27FC236}">
              <a16:creationId xmlns:a16="http://schemas.microsoft.com/office/drawing/2014/main" id="{98EC4AEE-437F-17CD-1F9B-1413FF8FC494}"/>
            </a:ext>
          </a:extLst>
        </xdr:cNvPr>
        <xdr:cNvPicPr>
          <a:picLocks noChangeAspect="1"/>
        </xdr:cNvPicPr>
      </xdr:nvPicPr>
      <xdr:blipFill>
        <a:blip xmlns:r="http://schemas.openxmlformats.org/officeDocument/2006/relationships" r:embed="rId8"/>
        <a:stretch>
          <a:fillRect/>
        </a:stretch>
      </xdr:blipFill>
      <xdr:spPr>
        <a:xfrm>
          <a:off x="32697965" y="1877784"/>
          <a:ext cx="2572109" cy="3219899"/>
        </a:xfrm>
        <a:prstGeom prst="rect">
          <a:avLst/>
        </a:prstGeom>
      </xdr:spPr>
    </xdr:pic>
    <xdr:clientData/>
  </xdr:twoCellAnchor>
  <xdr:twoCellAnchor>
    <xdr:from>
      <xdr:col>42</xdr:col>
      <xdr:colOff>285750</xdr:colOff>
      <xdr:row>9</xdr:row>
      <xdr:rowOff>0</xdr:rowOff>
    </xdr:from>
    <xdr:to>
      <xdr:col>47</xdr:col>
      <xdr:colOff>653143</xdr:colOff>
      <xdr:row>11</xdr:row>
      <xdr:rowOff>27215</xdr:rowOff>
    </xdr:to>
    <xdr:sp macro="" textlink="">
      <xdr:nvSpPr>
        <xdr:cNvPr id="22" name="ZoneTexte 21">
          <a:extLst>
            <a:ext uri="{FF2B5EF4-FFF2-40B4-BE49-F238E27FC236}">
              <a16:creationId xmlns:a16="http://schemas.microsoft.com/office/drawing/2014/main" id="{36A08EE9-AFA3-AE67-A644-9E5E2E821900}"/>
            </a:ext>
          </a:extLst>
        </xdr:cNvPr>
        <xdr:cNvSpPr txBox="1"/>
      </xdr:nvSpPr>
      <xdr:spPr>
        <a:xfrm>
          <a:off x="32289750" y="1510393"/>
          <a:ext cx="4177393" cy="3537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solidFill>
                <a:srgbClr val="FF0000"/>
              </a:solidFill>
            </a:rPr>
            <a:t>Bobine</a:t>
          </a:r>
          <a:r>
            <a:rPr lang="fr-FR" sz="1400" baseline="0">
              <a:solidFill>
                <a:srgbClr val="FF0000"/>
              </a:solidFill>
            </a:rPr>
            <a:t> Exemple :  76515-05 du 13:05:2025 à 6h15</a:t>
          </a:r>
          <a:endParaRPr lang="fr-FR" sz="1400">
            <a:solidFill>
              <a:srgbClr val="FF0000"/>
            </a:solidFill>
          </a:endParaRPr>
        </a:p>
      </xdr:txBody>
    </xdr:sp>
    <xdr:clientData/>
  </xdr:twoCellAnchor>
  <xdr:twoCellAnchor>
    <xdr:from>
      <xdr:col>45</xdr:col>
      <xdr:colOff>557893</xdr:colOff>
      <xdr:row>25</xdr:row>
      <xdr:rowOff>68035</xdr:rowOff>
    </xdr:from>
    <xdr:to>
      <xdr:col>47</xdr:col>
      <xdr:colOff>81643</xdr:colOff>
      <xdr:row>28</xdr:row>
      <xdr:rowOff>95250</xdr:rowOff>
    </xdr:to>
    <xdr:sp macro="" textlink="">
      <xdr:nvSpPr>
        <xdr:cNvPr id="23" name="Flèche : droite 22">
          <a:extLst>
            <a:ext uri="{FF2B5EF4-FFF2-40B4-BE49-F238E27FC236}">
              <a16:creationId xmlns:a16="http://schemas.microsoft.com/office/drawing/2014/main" id="{D5DA8157-A3D4-9880-22AA-AA7DBA01677E}"/>
            </a:ext>
          </a:extLst>
        </xdr:cNvPr>
        <xdr:cNvSpPr/>
      </xdr:nvSpPr>
      <xdr:spPr>
        <a:xfrm>
          <a:off x="34847893" y="4150178"/>
          <a:ext cx="1047750" cy="51707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47</xdr:col>
      <xdr:colOff>265950</xdr:colOff>
      <xdr:row>14</xdr:row>
      <xdr:rowOff>13608</xdr:rowOff>
    </xdr:from>
    <xdr:to>
      <xdr:col>57</xdr:col>
      <xdr:colOff>608405</xdr:colOff>
      <xdr:row>36</xdr:row>
      <xdr:rowOff>27214</xdr:rowOff>
    </xdr:to>
    <xdr:pic>
      <xdr:nvPicPr>
        <xdr:cNvPr id="24" name="Image 23">
          <a:extLst>
            <a:ext uri="{FF2B5EF4-FFF2-40B4-BE49-F238E27FC236}">
              <a16:creationId xmlns:a16="http://schemas.microsoft.com/office/drawing/2014/main" id="{E6BA5FBF-BFE7-29EF-EB7C-7F0C25FF0E09}"/>
            </a:ext>
          </a:extLst>
        </xdr:cNvPr>
        <xdr:cNvPicPr>
          <a:picLocks noChangeAspect="1"/>
        </xdr:cNvPicPr>
      </xdr:nvPicPr>
      <xdr:blipFill>
        <a:blip xmlns:r="http://schemas.openxmlformats.org/officeDocument/2006/relationships" r:embed="rId9"/>
        <a:stretch>
          <a:fillRect/>
        </a:stretch>
      </xdr:blipFill>
      <xdr:spPr>
        <a:xfrm>
          <a:off x="36079950" y="2340429"/>
          <a:ext cx="7962455" cy="3565071"/>
        </a:xfrm>
        <a:prstGeom prst="rect">
          <a:avLst/>
        </a:prstGeom>
      </xdr:spPr>
    </xdr:pic>
    <xdr:clientData/>
  </xdr:twoCellAnchor>
  <xdr:twoCellAnchor editAs="oneCell">
    <xdr:from>
      <xdr:col>17</xdr:col>
      <xdr:colOff>208449</xdr:colOff>
      <xdr:row>49</xdr:row>
      <xdr:rowOff>81643</xdr:rowOff>
    </xdr:from>
    <xdr:to>
      <xdr:col>22</xdr:col>
      <xdr:colOff>334762</xdr:colOff>
      <xdr:row>69</xdr:row>
      <xdr:rowOff>1728</xdr:rowOff>
    </xdr:to>
    <xdr:pic>
      <xdr:nvPicPr>
        <xdr:cNvPr id="25" name="Image 24">
          <a:extLst>
            <a:ext uri="{FF2B5EF4-FFF2-40B4-BE49-F238E27FC236}">
              <a16:creationId xmlns:a16="http://schemas.microsoft.com/office/drawing/2014/main" id="{4BE663CE-8B17-414D-8250-FD2B61F5BEFA}"/>
            </a:ext>
          </a:extLst>
        </xdr:cNvPr>
        <xdr:cNvPicPr>
          <a:picLocks noChangeAspect="1"/>
        </xdr:cNvPicPr>
      </xdr:nvPicPr>
      <xdr:blipFill>
        <a:blip xmlns:r="http://schemas.openxmlformats.org/officeDocument/2006/relationships" r:embed="rId10"/>
        <a:stretch>
          <a:fillRect/>
        </a:stretch>
      </xdr:blipFill>
      <xdr:spPr>
        <a:xfrm>
          <a:off x="13162449" y="8082643"/>
          <a:ext cx="3936313" cy="3172909"/>
        </a:xfrm>
        <a:prstGeom prst="rect">
          <a:avLst/>
        </a:prstGeom>
      </xdr:spPr>
    </xdr:pic>
    <xdr:clientData/>
  </xdr:twoCellAnchor>
  <xdr:twoCellAnchor editAs="oneCell">
    <xdr:from>
      <xdr:col>22</xdr:col>
      <xdr:colOff>540072</xdr:colOff>
      <xdr:row>49</xdr:row>
      <xdr:rowOff>104321</xdr:rowOff>
    </xdr:from>
    <xdr:to>
      <xdr:col>27</xdr:col>
      <xdr:colOff>640694</xdr:colOff>
      <xdr:row>68</xdr:row>
      <xdr:rowOff>135999</xdr:rowOff>
    </xdr:to>
    <xdr:pic>
      <xdr:nvPicPr>
        <xdr:cNvPr id="26" name="Image 25">
          <a:extLst>
            <a:ext uri="{FF2B5EF4-FFF2-40B4-BE49-F238E27FC236}">
              <a16:creationId xmlns:a16="http://schemas.microsoft.com/office/drawing/2014/main" id="{5764A062-E1F9-4ABC-BEE0-6465063F28B2}"/>
            </a:ext>
          </a:extLst>
        </xdr:cNvPr>
        <xdr:cNvPicPr>
          <a:picLocks noChangeAspect="1"/>
        </xdr:cNvPicPr>
      </xdr:nvPicPr>
      <xdr:blipFill>
        <a:blip xmlns:r="http://schemas.openxmlformats.org/officeDocument/2006/relationships" r:embed="rId11"/>
        <a:stretch>
          <a:fillRect/>
        </a:stretch>
      </xdr:blipFill>
      <xdr:spPr>
        <a:xfrm>
          <a:off x="17304072" y="8105321"/>
          <a:ext cx="3910622" cy="3134107"/>
        </a:xfrm>
        <a:prstGeom prst="rect">
          <a:avLst/>
        </a:prstGeom>
      </xdr:spPr>
    </xdr:pic>
    <xdr:clientData/>
  </xdr:twoCellAnchor>
  <xdr:twoCellAnchor editAs="oneCell">
    <xdr:from>
      <xdr:col>22</xdr:col>
      <xdr:colOff>465796</xdr:colOff>
      <xdr:row>69</xdr:row>
      <xdr:rowOff>65242</xdr:rowOff>
    </xdr:from>
    <xdr:to>
      <xdr:col>27</xdr:col>
      <xdr:colOff>692727</xdr:colOff>
      <xdr:row>87</xdr:row>
      <xdr:rowOff>109264</xdr:rowOff>
    </xdr:to>
    <xdr:pic>
      <xdr:nvPicPr>
        <xdr:cNvPr id="27" name="Image 26">
          <a:extLst>
            <a:ext uri="{FF2B5EF4-FFF2-40B4-BE49-F238E27FC236}">
              <a16:creationId xmlns:a16="http://schemas.microsoft.com/office/drawing/2014/main" id="{3EEA891C-4FEA-4AA4-907D-FAF2D7E2ACFD}"/>
            </a:ext>
          </a:extLst>
        </xdr:cNvPr>
        <xdr:cNvPicPr>
          <a:picLocks noChangeAspect="1"/>
        </xdr:cNvPicPr>
      </xdr:nvPicPr>
      <xdr:blipFill>
        <a:blip xmlns:r="http://schemas.openxmlformats.org/officeDocument/2006/relationships" r:embed="rId12"/>
        <a:stretch>
          <a:fillRect/>
        </a:stretch>
      </xdr:blipFill>
      <xdr:spPr>
        <a:xfrm>
          <a:off x="17229796" y="10837151"/>
          <a:ext cx="4036931" cy="2849568"/>
        </a:xfrm>
        <a:prstGeom prst="rect">
          <a:avLst/>
        </a:prstGeom>
      </xdr:spPr>
    </xdr:pic>
    <xdr:clientData/>
  </xdr:twoCellAnchor>
  <xdr:twoCellAnchor editAs="oneCell">
    <xdr:from>
      <xdr:col>17</xdr:col>
      <xdr:colOff>163285</xdr:colOff>
      <xdr:row>70</xdr:row>
      <xdr:rowOff>131428</xdr:rowOff>
    </xdr:from>
    <xdr:to>
      <xdr:col>22</xdr:col>
      <xdr:colOff>426345</xdr:colOff>
      <xdr:row>86</xdr:row>
      <xdr:rowOff>3656</xdr:rowOff>
    </xdr:to>
    <xdr:pic>
      <xdr:nvPicPr>
        <xdr:cNvPr id="28" name="Image 27">
          <a:extLst>
            <a:ext uri="{FF2B5EF4-FFF2-40B4-BE49-F238E27FC236}">
              <a16:creationId xmlns:a16="http://schemas.microsoft.com/office/drawing/2014/main" id="{C5C54751-0203-4A8F-BA28-496EE0CCB481}"/>
            </a:ext>
          </a:extLst>
        </xdr:cNvPr>
        <xdr:cNvPicPr>
          <a:picLocks noChangeAspect="1"/>
        </xdr:cNvPicPr>
      </xdr:nvPicPr>
      <xdr:blipFill>
        <a:blip xmlns:r="http://schemas.openxmlformats.org/officeDocument/2006/relationships" r:embed="rId13"/>
        <a:stretch>
          <a:fillRect/>
        </a:stretch>
      </xdr:blipFill>
      <xdr:spPr>
        <a:xfrm>
          <a:off x="13117285" y="11561428"/>
          <a:ext cx="4073060" cy="2484799"/>
        </a:xfrm>
        <a:prstGeom prst="rect">
          <a:avLst/>
        </a:prstGeom>
      </xdr:spPr>
    </xdr:pic>
    <xdr:clientData/>
  </xdr:twoCellAnchor>
  <xdr:twoCellAnchor>
    <xdr:from>
      <xdr:col>28</xdr:col>
      <xdr:colOff>26458</xdr:colOff>
      <xdr:row>55</xdr:row>
      <xdr:rowOff>76486</xdr:rowOff>
    </xdr:from>
    <xdr:to>
      <xdr:col>40</xdr:col>
      <xdr:colOff>563322</xdr:colOff>
      <xdr:row>62</xdr:row>
      <xdr:rowOff>41850</xdr:rowOff>
    </xdr:to>
    <xdr:sp macro="" textlink="">
      <xdr:nvSpPr>
        <xdr:cNvPr id="29" name="ZoneTexte 28">
          <a:extLst>
            <a:ext uri="{FF2B5EF4-FFF2-40B4-BE49-F238E27FC236}">
              <a16:creationId xmlns:a16="http://schemas.microsoft.com/office/drawing/2014/main" id="{2A8B3B52-DAE6-490A-8C43-9D3B3389E6B8}"/>
            </a:ext>
          </a:extLst>
        </xdr:cNvPr>
        <xdr:cNvSpPr txBox="1"/>
      </xdr:nvSpPr>
      <xdr:spPr>
        <a:xfrm>
          <a:off x="21510625" y="8834194"/>
          <a:ext cx="9744364" cy="1076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Pour les bobines en HAB, toujours en se basant sur</a:t>
          </a:r>
          <a:r>
            <a:rPr lang="fr-FR" sz="1100" baseline="0"/>
            <a:t> les données 2024, on a : la dstribution de la variation d'épaisseur de sortie entre les bobines en HAB (Foi_HAB = 1) et pas en HAB (FOI_HAB = 0); la distribution de la variation de dureté entre bobines succéssives entre les bobines en HAB et non, et enfin la probabilité de réaliser une bobine en HAB en fonction de la variation de dureté entre la bobine en cours et la suivante.</a:t>
          </a:r>
          <a:endParaRPr lang="fr-FR" sz="1100"/>
        </a:p>
      </xdr:txBody>
    </xdr:sp>
    <xdr:clientData/>
  </xdr:twoCellAnchor>
  <xdr:twoCellAnchor>
    <xdr:from>
      <xdr:col>28</xdr:col>
      <xdr:colOff>26457</xdr:colOff>
      <xdr:row>49</xdr:row>
      <xdr:rowOff>132291</xdr:rowOff>
    </xdr:from>
    <xdr:to>
      <xdr:col>40</xdr:col>
      <xdr:colOff>699890</xdr:colOff>
      <xdr:row>53</xdr:row>
      <xdr:rowOff>132293</xdr:rowOff>
    </xdr:to>
    <xdr:sp macro="" textlink="">
      <xdr:nvSpPr>
        <xdr:cNvPr id="31" name="ZoneTexte 30">
          <a:extLst>
            <a:ext uri="{FF2B5EF4-FFF2-40B4-BE49-F238E27FC236}">
              <a16:creationId xmlns:a16="http://schemas.microsoft.com/office/drawing/2014/main" id="{44391F72-1D56-46D8-88FB-35A4BAF0EC07}"/>
            </a:ext>
          </a:extLst>
        </xdr:cNvPr>
        <xdr:cNvSpPr txBox="1"/>
      </xdr:nvSpPr>
      <xdr:spPr>
        <a:xfrm>
          <a:off x="21510624" y="7937499"/>
          <a:ext cx="9880933" cy="635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600" b="1"/>
            <a:t>Impact variation de dureté et d'épaisseur de consigne</a:t>
          </a:r>
        </a:p>
      </xdr:txBody>
    </xdr:sp>
    <xdr:clientData/>
  </xdr:twoCellAnchor>
  <xdr:twoCellAnchor>
    <xdr:from>
      <xdr:col>60</xdr:col>
      <xdr:colOff>166081</xdr:colOff>
      <xdr:row>9</xdr:row>
      <xdr:rowOff>22190</xdr:rowOff>
    </xdr:from>
    <xdr:to>
      <xdr:col>70</xdr:col>
      <xdr:colOff>287349</xdr:colOff>
      <xdr:row>36</xdr:row>
      <xdr:rowOff>12677</xdr:rowOff>
    </xdr:to>
    <xdr:graphicFrame macro="">
      <xdr:nvGraphicFramePr>
        <xdr:cNvPr id="32" name="Graphique 31">
          <a:extLst>
            <a:ext uri="{FF2B5EF4-FFF2-40B4-BE49-F238E27FC236}">
              <a16:creationId xmlns:a16="http://schemas.microsoft.com/office/drawing/2014/main" id="{40B3FC77-FB74-4A9B-A21A-FDE2A8ECA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70</xdr:col>
      <xdr:colOff>722586</xdr:colOff>
      <xdr:row>10</xdr:row>
      <xdr:rowOff>65690</xdr:rowOff>
    </xdr:from>
    <xdr:to>
      <xdr:col>76</xdr:col>
      <xdr:colOff>749128</xdr:colOff>
      <xdr:row>31</xdr:row>
      <xdr:rowOff>57479</xdr:rowOff>
    </xdr:to>
    <xdr:sp macro="" textlink="">
      <xdr:nvSpPr>
        <xdr:cNvPr id="33" name="ZoneTexte 32">
          <a:extLst>
            <a:ext uri="{FF2B5EF4-FFF2-40B4-BE49-F238E27FC236}">
              <a16:creationId xmlns:a16="http://schemas.microsoft.com/office/drawing/2014/main" id="{18830D7A-7AA8-4834-B4F7-DA5C07888565}"/>
            </a:ext>
          </a:extLst>
        </xdr:cNvPr>
        <xdr:cNvSpPr txBox="1"/>
      </xdr:nvSpPr>
      <xdr:spPr>
        <a:xfrm>
          <a:off x="53602758" y="1740776"/>
          <a:ext cx="4559129" cy="3407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t>Ici, le but est de </a:t>
          </a:r>
          <a:r>
            <a:rPr lang="fr-FR" b="1"/>
            <a:t>montrer la répartition approximative de la production de bobines en HAB par équipe</a:t>
          </a:r>
          <a:r>
            <a:rPr lang="fr-FR"/>
            <a:t>, sur les trois dernières années. Comme vu précédemment, </a:t>
          </a:r>
          <a:r>
            <a:rPr lang="fr-FR" b="1"/>
            <a:t>l’année 2024 est celle qui a généré le plus de bobines en HAB</a:t>
          </a:r>
          <a:r>
            <a:rPr lang="fr-FR"/>
            <a:t>.</a:t>
          </a:r>
        </a:p>
        <a:p>
          <a:r>
            <a:rPr lang="fr-FR">
              <a:solidFill>
                <a:srgbClr val="FF0000"/>
              </a:solidFill>
            </a:rPr>
            <a:t>On n’observe </a:t>
          </a:r>
          <a:r>
            <a:rPr lang="fr-FR" b="1">
              <a:solidFill>
                <a:srgbClr val="FF0000"/>
              </a:solidFill>
            </a:rPr>
            <a:t>pas de différence flagrante</a:t>
          </a:r>
          <a:r>
            <a:rPr lang="fr-FR">
              <a:solidFill>
                <a:srgbClr val="FF0000"/>
              </a:solidFill>
            </a:rPr>
            <a:t> en termes de qualité entre les équipes : elles produisent globalement </a:t>
          </a:r>
          <a:r>
            <a:rPr lang="fr-FR" b="1">
              <a:solidFill>
                <a:srgbClr val="FF0000"/>
              </a:solidFill>
            </a:rPr>
            <a:t>un nombre similaire de bobines</a:t>
          </a:r>
          <a:r>
            <a:rPr lang="fr-FR">
              <a:solidFill>
                <a:srgbClr val="FF0000"/>
              </a:solidFill>
            </a:rPr>
            <a:t>, quelle que soit l’année.</a:t>
          </a:r>
        </a:p>
        <a:p>
          <a:r>
            <a:rPr lang="fr-FR"/>
            <a:t>Cependant, pour faire ressortir </a:t>
          </a:r>
          <a:r>
            <a:rPr lang="fr-FR" b="1"/>
            <a:t>des écarts plus significatifs entre les équipes</a:t>
          </a:r>
          <a:r>
            <a:rPr lang="fr-FR"/>
            <a:t>, il est pertinent d’analyser la répartition des bobines en HAB </a:t>
          </a:r>
          <a:r>
            <a:rPr lang="fr-FR" b="1"/>
            <a:t>en fonction d’autres paramètres</a:t>
          </a:r>
          <a:r>
            <a:rPr lang="fr-FR"/>
            <a:t>. En effet, </a:t>
          </a:r>
          <a:r>
            <a:rPr lang="fr-FR" b="1"/>
            <a:t>selon les équipes et le type d’acier traité, le rendement peut varier de manière plus marquée</a:t>
          </a:r>
          <a:r>
            <a:rPr lang="fr-FR"/>
            <a:t>. Par</a:t>
          </a:r>
          <a:r>
            <a:rPr lang="fr-FR" baseline="0"/>
            <a:t> exemple pour l'acier U20T, on à l'équipe 2 qui produit la grande partie des bobines en HAB pour cette nuance en particulier.</a:t>
          </a:r>
          <a:endParaRPr lang="fr-FR"/>
        </a:p>
      </xdr:txBody>
    </xdr:sp>
    <xdr:clientData/>
  </xdr:twoCellAnchor>
  <xdr:twoCellAnchor>
    <xdr:from>
      <xdr:col>60</xdr:col>
      <xdr:colOff>248479</xdr:colOff>
      <xdr:row>40</xdr:row>
      <xdr:rowOff>41413</xdr:rowOff>
    </xdr:from>
    <xdr:to>
      <xdr:col>65</xdr:col>
      <xdr:colOff>650992</xdr:colOff>
      <xdr:row>47</xdr:row>
      <xdr:rowOff>41413</xdr:rowOff>
    </xdr:to>
    <xdr:sp macro="" textlink="">
      <xdr:nvSpPr>
        <xdr:cNvPr id="34" name="ZoneTexte 33">
          <a:extLst>
            <a:ext uri="{FF2B5EF4-FFF2-40B4-BE49-F238E27FC236}">
              <a16:creationId xmlns:a16="http://schemas.microsoft.com/office/drawing/2014/main" id="{46C45740-D8A0-42B2-9AAA-5F05D945676C}"/>
            </a:ext>
          </a:extLst>
        </xdr:cNvPr>
        <xdr:cNvSpPr txBox="1"/>
      </xdr:nvSpPr>
      <xdr:spPr>
        <a:xfrm>
          <a:off x="44974566" y="6667500"/>
          <a:ext cx="4129687" cy="115956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Par équipe, on a une</a:t>
          </a:r>
          <a:r>
            <a:rPr lang="fr-FR" sz="1100" baseline="0"/>
            <a:t> différence en terme de pratique pour la phase d'engagement. Il y a des équipes qui apllique certaines règles qui diffèrent des autre équipes</a:t>
          </a:r>
          <a:r>
            <a:rPr lang="fr-FR" sz="1100" b="1" u="sng" baseline="0"/>
            <a:t>. </a:t>
          </a:r>
          <a:r>
            <a:rPr lang="fr-FR" sz="1100" b="1" u="sng" baseline="0">
              <a:solidFill>
                <a:schemeClr val="accent1">
                  <a:lumMod val="75000"/>
                </a:schemeClr>
              </a:solidFill>
            </a:rPr>
            <a:t>Un document de synthèse des pratique par équipe</a:t>
          </a:r>
          <a:r>
            <a:rPr lang="fr-FR" sz="1100" baseline="0">
              <a:solidFill>
                <a:schemeClr val="accent1">
                  <a:lumMod val="75000"/>
                </a:schemeClr>
              </a:solidFill>
            </a:rPr>
            <a:t> </a:t>
          </a:r>
          <a:r>
            <a:rPr lang="fr-FR" sz="1100" baseline="0"/>
            <a:t>pour la phase d'engagement a dans ce but été créé, pour pouvoir faire un comparatif par équipe.</a:t>
          </a:r>
          <a:endParaRPr lang="fr-FR" sz="1100"/>
        </a:p>
      </xdr:txBody>
    </xdr:sp>
    <xdr:clientData/>
  </xdr:twoCellAnchor>
  <xdr:twoCellAnchor editAs="oneCell">
    <xdr:from>
      <xdr:col>68</xdr:col>
      <xdr:colOff>0</xdr:colOff>
      <xdr:row>40</xdr:row>
      <xdr:rowOff>0</xdr:rowOff>
    </xdr:from>
    <xdr:to>
      <xdr:col>72</xdr:col>
      <xdr:colOff>718381</xdr:colOff>
      <xdr:row>51</xdr:row>
      <xdr:rowOff>84544</xdr:rowOff>
    </xdr:to>
    <xdr:pic>
      <xdr:nvPicPr>
        <xdr:cNvPr id="35" name="Image 34">
          <a:hlinkClick xmlns:r="http://schemas.openxmlformats.org/officeDocument/2006/relationships" r:id="rId15"/>
          <a:extLst>
            <a:ext uri="{FF2B5EF4-FFF2-40B4-BE49-F238E27FC236}">
              <a16:creationId xmlns:a16="http://schemas.microsoft.com/office/drawing/2014/main" id="{1F11D6F5-E792-4A01-8715-DE3FD6617339}"/>
            </a:ext>
          </a:extLst>
        </xdr:cNvPr>
        <xdr:cNvPicPr>
          <a:picLocks noChangeAspect="1"/>
        </xdr:cNvPicPr>
      </xdr:nvPicPr>
      <xdr:blipFill>
        <a:blip xmlns:r="http://schemas.openxmlformats.org/officeDocument/2006/relationships" r:embed="rId16"/>
        <a:stretch>
          <a:fillRect/>
        </a:stretch>
      </xdr:blipFill>
      <xdr:spPr>
        <a:xfrm>
          <a:off x="51213488" y="6224477"/>
          <a:ext cx="3730940" cy="1790183"/>
        </a:xfrm>
        <a:prstGeom prst="rect">
          <a:avLst/>
        </a:prstGeom>
        <a:ln w="19050">
          <a:solidFill>
            <a:schemeClr val="tx1"/>
          </a:solidFill>
        </a:ln>
      </xdr:spPr>
    </xdr:pic>
    <xdr:clientData/>
  </xdr:twoCellAnchor>
  <xdr:twoCellAnchor>
    <xdr:from>
      <xdr:col>66</xdr:col>
      <xdr:colOff>110756</xdr:colOff>
      <xdr:row>45</xdr:row>
      <xdr:rowOff>1</xdr:rowOff>
    </xdr:from>
    <xdr:to>
      <xdr:col>67</xdr:col>
      <xdr:colOff>465174</xdr:colOff>
      <xdr:row>47</xdr:row>
      <xdr:rowOff>22151</xdr:rowOff>
    </xdr:to>
    <xdr:cxnSp macro="">
      <xdr:nvCxnSpPr>
        <xdr:cNvPr id="37" name="Connecteur : en arc 36">
          <a:extLst>
            <a:ext uri="{FF2B5EF4-FFF2-40B4-BE49-F238E27FC236}">
              <a16:creationId xmlns:a16="http://schemas.microsoft.com/office/drawing/2014/main" id="{DBBDC867-939B-5D6E-5ECC-810961CF6D0E}"/>
            </a:ext>
          </a:extLst>
        </xdr:cNvPr>
        <xdr:cNvCxnSpPr/>
      </xdr:nvCxnSpPr>
      <xdr:spPr>
        <a:xfrm>
          <a:off x="49817965" y="6999768"/>
          <a:ext cx="1107558" cy="332267"/>
        </a:xfrm>
        <a:prstGeom prst="curved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26458</xdr:colOff>
      <xdr:row>48</xdr:row>
      <xdr:rowOff>26458</xdr:rowOff>
    </xdr:from>
    <xdr:to>
      <xdr:col>3</xdr:col>
      <xdr:colOff>348854</xdr:colOff>
      <xdr:row>64</xdr:row>
      <xdr:rowOff>103133</xdr:rowOff>
    </xdr:to>
    <xdr:sp macro="" textlink="">
      <xdr:nvSpPr>
        <xdr:cNvPr id="39" name="ZoneTexte 38">
          <a:extLst>
            <a:ext uri="{FF2B5EF4-FFF2-40B4-BE49-F238E27FC236}">
              <a16:creationId xmlns:a16="http://schemas.microsoft.com/office/drawing/2014/main" id="{51F5F72F-AFE3-47BA-813C-4B3EE627E776}"/>
            </a:ext>
          </a:extLst>
        </xdr:cNvPr>
        <xdr:cNvSpPr txBox="1"/>
      </xdr:nvSpPr>
      <xdr:spPr>
        <a:xfrm>
          <a:off x="26458" y="7672916"/>
          <a:ext cx="2624271" cy="2616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t>En analysant les quatre variables caractéristiques du gros bout pour les bobines de l'année 2024, une table a pu être établie avec les longueur</a:t>
          </a:r>
          <a:r>
            <a:rPr lang="fr-FR" baseline="0"/>
            <a:t>s réalisés en moyenne</a:t>
          </a:r>
          <a:r>
            <a:rPr lang="fr-FR"/>
            <a:t>, par nuance d'acier et par épaisseur de consigne souhaitée, afin de déterminer la longueur de gros bout nécessaire pour éviter l'affaissement des produits.</a:t>
          </a:r>
        </a:p>
        <a:p>
          <a:r>
            <a:rPr lang="fr-FR" i="1">
              <a:solidFill>
                <a:srgbClr val="FF0000"/>
              </a:solidFill>
            </a:rPr>
            <a:t>D'autres facteurs peuvent bien sûr provoquer un affaissement, indépendamment des dimensions du gros bout — par exemple, l'effort de frettage au niveau de l'enrouleuse.</a:t>
          </a:r>
          <a:endParaRPr lang="fr-FR">
            <a:solidFill>
              <a:srgbClr val="FF0000"/>
            </a:solidFill>
          </a:endParaRPr>
        </a:p>
      </xdr:txBody>
    </xdr:sp>
    <xdr:clientData/>
  </xdr:twoCellAnchor>
  <xdr:twoCellAnchor editAs="oneCell">
    <xdr:from>
      <xdr:col>0</xdr:col>
      <xdr:colOff>132292</xdr:colOff>
      <xdr:row>68</xdr:row>
      <xdr:rowOff>0</xdr:rowOff>
    </xdr:from>
    <xdr:to>
      <xdr:col>4</xdr:col>
      <xdr:colOff>79452</xdr:colOff>
      <xdr:row>83</xdr:row>
      <xdr:rowOff>121096</xdr:rowOff>
    </xdr:to>
    <xdr:pic>
      <xdr:nvPicPr>
        <xdr:cNvPr id="40" name="Image 39">
          <a:hlinkClick xmlns:r="http://schemas.openxmlformats.org/officeDocument/2006/relationships" r:id="rId17"/>
          <a:extLst>
            <a:ext uri="{FF2B5EF4-FFF2-40B4-BE49-F238E27FC236}">
              <a16:creationId xmlns:a16="http://schemas.microsoft.com/office/drawing/2014/main" id="{F1E21BF7-A6E2-4E67-A75B-EC1385C89675}"/>
            </a:ext>
          </a:extLst>
        </xdr:cNvPr>
        <xdr:cNvPicPr>
          <a:picLocks noChangeAspect="1"/>
        </xdr:cNvPicPr>
      </xdr:nvPicPr>
      <xdr:blipFill>
        <a:blip xmlns:r="http://schemas.openxmlformats.org/officeDocument/2006/relationships" r:embed="rId18"/>
        <a:stretch>
          <a:fillRect/>
        </a:stretch>
      </xdr:blipFill>
      <xdr:spPr>
        <a:xfrm>
          <a:off x="132292" y="10821458"/>
          <a:ext cx="3016327" cy="2502346"/>
        </a:xfrm>
        <a:prstGeom prst="rect">
          <a:avLst/>
        </a:prstGeom>
      </xdr:spPr>
    </xdr:pic>
    <xdr:clientData/>
  </xdr:twoCellAnchor>
  <xdr:twoCellAnchor editAs="oneCell">
    <xdr:from>
      <xdr:col>4</xdr:col>
      <xdr:colOff>572212</xdr:colOff>
      <xdr:row>44</xdr:row>
      <xdr:rowOff>54330</xdr:rowOff>
    </xdr:from>
    <xdr:to>
      <xdr:col>12</xdr:col>
      <xdr:colOff>654686</xdr:colOff>
      <xdr:row>65</xdr:row>
      <xdr:rowOff>132292</xdr:rowOff>
    </xdr:to>
    <xdr:pic>
      <xdr:nvPicPr>
        <xdr:cNvPr id="41" name="Image 40">
          <a:extLst>
            <a:ext uri="{FF2B5EF4-FFF2-40B4-BE49-F238E27FC236}">
              <a16:creationId xmlns:a16="http://schemas.microsoft.com/office/drawing/2014/main" id="{9C0717EA-C9DF-42C9-A58F-464E77DFE9AE}"/>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609915" y="7416898"/>
          <a:ext cx="6157879" cy="3591914"/>
        </a:xfrm>
        <a:prstGeom prst="rect">
          <a:avLst/>
        </a:prstGeom>
        <a:ln w="34925">
          <a:solidFill>
            <a:schemeClr val="tx1"/>
          </a:solidFill>
        </a:ln>
      </xdr:spPr>
    </xdr:pic>
    <xdr:clientData/>
  </xdr:twoCellAnchor>
  <xdr:twoCellAnchor>
    <xdr:from>
      <xdr:col>6</xdr:col>
      <xdr:colOff>389734</xdr:colOff>
      <xdr:row>43</xdr:row>
      <xdr:rowOff>83553</xdr:rowOff>
    </xdr:from>
    <xdr:to>
      <xdr:col>11</xdr:col>
      <xdr:colOff>308405</xdr:colOff>
      <xdr:row>44</xdr:row>
      <xdr:rowOff>164404</xdr:rowOff>
    </xdr:to>
    <xdr:sp macro="" textlink="">
      <xdr:nvSpPr>
        <xdr:cNvPr id="42" name="ZoneTexte 41">
          <a:extLst>
            <a:ext uri="{FF2B5EF4-FFF2-40B4-BE49-F238E27FC236}">
              <a16:creationId xmlns:a16="http://schemas.microsoft.com/office/drawing/2014/main" id="{8457F000-12A4-4B8C-A49B-AAF87955871E}"/>
            </a:ext>
          </a:extLst>
        </xdr:cNvPr>
        <xdr:cNvSpPr txBox="1"/>
      </xdr:nvSpPr>
      <xdr:spPr>
        <a:xfrm>
          <a:off x="5001839" y="7252369"/>
          <a:ext cx="3762092" cy="24795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Illustration du début de bande et des paramètres GB</a:t>
          </a:r>
        </a:p>
      </xdr:txBody>
    </xdr:sp>
    <xdr:clientData/>
  </xdr:twoCellAnchor>
  <xdr:twoCellAnchor>
    <xdr:from>
      <xdr:col>9</xdr:col>
      <xdr:colOff>167470</xdr:colOff>
      <xdr:row>46</xdr:row>
      <xdr:rowOff>65499</xdr:rowOff>
    </xdr:from>
    <xdr:to>
      <xdr:col>10</xdr:col>
      <xdr:colOff>499901</xdr:colOff>
      <xdr:row>47</xdr:row>
      <xdr:rowOff>62868</xdr:rowOff>
    </xdr:to>
    <xdr:sp macro="" textlink="">
      <xdr:nvSpPr>
        <xdr:cNvPr id="43" name="ZoneTexte 42">
          <a:extLst>
            <a:ext uri="{FF2B5EF4-FFF2-40B4-BE49-F238E27FC236}">
              <a16:creationId xmlns:a16="http://schemas.microsoft.com/office/drawing/2014/main" id="{06AFFCCD-47B8-41CF-AAA4-418A2B635782}"/>
            </a:ext>
          </a:extLst>
        </xdr:cNvPr>
        <xdr:cNvSpPr txBox="1"/>
      </xdr:nvSpPr>
      <xdr:spPr>
        <a:xfrm>
          <a:off x="7002301" y="7762729"/>
          <a:ext cx="1091857" cy="16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a:solidFill>
                <a:srgbClr val="FF0000"/>
              </a:solidFill>
            </a:rPr>
            <a:t>LG_DB_1000</a:t>
          </a:r>
        </a:p>
      </xdr:txBody>
    </xdr:sp>
    <xdr:clientData/>
  </xdr:twoCellAnchor>
  <xdr:twoCellAnchor>
    <xdr:from>
      <xdr:col>9</xdr:col>
      <xdr:colOff>211824</xdr:colOff>
      <xdr:row>48</xdr:row>
      <xdr:rowOff>928</xdr:rowOff>
    </xdr:from>
    <xdr:to>
      <xdr:col>10</xdr:col>
      <xdr:colOff>400271</xdr:colOff>
      <xdr:row>49</xdr:row>
      <xdr:rowOff>4403</xdr:rowOff>
    </xdr:to>
    <xdr:sp macro="" textlink="">
      <xdr:nvSpPr>
        <xdr:cNvPr id="44" name="ZoneTexte 43">
          <a:extLst>
            <a:ext uri="{FF2B5EF4-FFF2-40B4-BE49-F238E27FC236}">
              <a16:creationId xmlns:a16="http://schemas.microsoft.com/office/drawing/2014/main" id="{675026EC-D4F4-45F2-834D-B4D38C51A9A4}"/>
            </a:ext>
          </a:extLst>
        </xdr:cNvPr>
        <xdr:cNvSpPr txBox="1"/>
      </xdr:nvSpPr>
      <xdr:spPr>
        <a:xfrm>
          <a:off x="7046655" y="8032820"/>
          <a:ext cx="947873" cy="1708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a:solidFill>
                <a:srgbClr val="FF0000"/>
              </a:solidFill>
            </a:rPr>
            <a:t>LG_DB_800</a:t>
          </a:r>
        </a:p>
      </xdr:txBody>
    </xdr:sp>
    <xdr:clientData/>
  </xdr:twoCellAnchor>
  <xdr:twoCellAnchor>
    <xdr:from>
      <xdr:col>9</xdr:col>
      <xdr:colOff>402894</xdr:colOff>
      <xdr:row>49</xdr:row>
      <xdr:rowOff>90647</xdr:rowOff>
    </xdr:from>
    <xdr:to>
      <xdr:col>10</xdr:col>
      <xdr:colOff>724030</xdr:colOff>
      <xdr:row>50</xdr:row>
      <xdr:rowOff>98049</xdr:rowOff>
    </xdr:to>
    <xdr:sp macro="" textlink="">
      <xdr:nvSpPr>
        <xdr:cNvPr id="45" name="ZoneTexte 44">
          <a:extLst>
            <a:ext uri="{FF2B5EF4-FFF2-40B4-BE49-F238E27FC236}">
              <a16:creationId xmlns:a16="http://schemas.microsoft.com/office/drawing/2014/main" id="{99E77F7A-23E0-4C3D-9773-8CE54D89D9F2}"/>
            </a:ext>
          </a:extLst>
        </xdr:cNvPr>
        <xdr:cNvSpPr txBox="1"/>
      </xdr:nvSpPr>
      <xdr:spPr>
        <a:xfrm>
          <a:off x="7237725" y="8289870"/>
          <a:ext cx="1080562" cy="1747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a:solidFill>
                <a:srgbClr val="FF0000"/>
              </a:solidFill>
            </a:rPr>
            <a:t>LG_DB_600</a:t>
          </a:r>
        </a:p>
      </xdr:txBody>
    </xdr:sp>
    <xdr:clientData/>
  </xdr:twoCellAnchor>
  <xdr:twoCellAnchor>
    <xdr:from>
      <xdr:col>9</xdr:col>
      <xdr:colOff>544418</xdr:colOff>
      <xdr:row>51</xdr:row>
      <xdr:rowOff>47751</xdr:rowOff>
    </xdr:from>
    <xdr:to>
      <xdr:col>11</xdr:col>
      <xdr:colOff>105273</xdr:colOff>
      <xdr:row>52</xdr:row>
      <xdr:rowOff>65431</xdr:rowOff>
    </xdr:to>
    <xdr:sp macro="" textlink="">
      <xdr:nvSpPr>
        <xdr:cNvPr id="46" name="ZoneTexte 45">
          <a:extLst>
            <a:ext uri="{FF2B5EF4-FFF2-40B4-BE49-F238E27FC236}">
              <a16:creationId xmlns:a16="http://schemas.microsoft.com/office/drawing/2014/main" id="{4026C42C-E56B-4874-A78B-F1FBCF5BAB0B}"/>
            </a:ext>
          </a:extLst>
        </xdr:cNvPr>
        <xdr:cNvSpPr txBox="1"/>
      </xdr:nvSpPr>
      <xdr:spPr>
        <a:xfrm>
          <a:off x="7379249" y="8581636"/>
          <a:ext cx="1079706" cy="1850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a:solidFill>
                <a:srgbClr val="FF0000"/>
              </a:solidFill>
            </a:rPr>
            <a:t>LG_DB_400</a:t>
          </a:r>
        </a:p>
      </xdr:txBody>
    </xdr:sp>
    <xdr:clientData/>
  </xdr:twoCellAnchor>
  <xdr:twoCellAnchor>
    <xdr:from>
      <xdr:col>8</xdr:col>
      <xdr:colOff>45194</xdr:colOff>
      <xdr:row>46</xdr:row>
      <xdr:rowOff>161089</xdr:rowOff>
    </xdr:from>
    <xdr:to>
      <xdr:col>9</xdr:col>
      <xdr:colOff>135084</xdr:colOff>
      <xdr:row>47</xdr:row>
      <xdr:rowOff>149556</xdr:rowOff>
    </xdr:to>
    <xdr:cxnSp macro="">
      <xdr:nvCxnSpPr>
        <xdr:cNvPr id="47" name="Connecteur droit avec flèche 46">
          <a:extLst>
            <a:ext uri="{FF2B5EF4-FFF2-40B4-BE49-F238E27FC236}">
              <a16:creationId xmlns:a16="http://schemas.microsoft.com/office/drawing/2014/main" id="{3FAC17D1-4D7E-452D-BC2C-EC217AD01103}"/>
            </a:ext>
          </a:extLst>
        </xdr:cNvPr>
        <xdr:cNvCxnSpPr/>
      </xdr:nvCxnSpPr>
      <xdr:spPr>
        <a:xfrm flipH="1">
          <a:off x="6120599" y="7858319"/>
          <a:ext cx="849316" cy="155798"/>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269018</xdr:colOff>
      <xdr:row>48</xdr:row>
      <xdr:rowOff>128579</xdr:rowOff>
    </xdr:from>
    <xdr:to>
      <xdr:col>9</xdr:col>
      <xdr:colOff>191337</xdr:colOff>
      <xdr:row>49</xdr:row>
      <xdr:rowOff>134684</xdr:rowOff>
    </xdr:to>
    <xdr:cxnSp macro="">
      <xdr:nvCxnSpPr>
        <xdr:cNvPr id="48" name="Connecteur droit avec flèche 47">
          <a:extLst>
            <a:ext uri="{FF2B5EF4-FFF2-40B4-BE49-F238E27FC236}">
              <a16:creationId xmlns:a16="http://schemas.microsoft.com/office/drawing/2014/main" id="{B5559A9C-CEDF-496C-9851-E5EF28210FF0}"/>
            </a:ext>
          </a:extLst>
        </xdr:cNvPr>
        <xdr:cNvCxnSpPr/>
      </xdr:nvCxnSpPr>
      <xdr:spPr>
        <a:xfrm flipH="1">
          <a:off x="6344423" y="8160471"/>
          <a:ext cx="681745" cy="173436"/>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738858</xdr:colOff>
      <xdr:row>50</xdr:row>
      <xdr:rowOff>36479</xdr:rowOff>
    </xdr:from>
    <xdr:to>
      <xdr:col>9</xdr:col>
      <xdr:colOff>385127</xdr:colOff>
      <xdr:row>51</xdr:row>
      <xdr:rowOff>33765</xdr:rowOff>
    </xdr:to>
    <xdr:cxnSp macro="">
      <xdr:nvCxnSpPr>
        <xdr:cNvPr id="49" name="Connecteur droit avec flèche 48">
          <a:extLst>
            <a:ext uri="{FF2B5EF4-FFF2-40B4-BE49-F238E27FC236}">
              <a16:creationId xmlns:a16="http://schemas.microsoft.com/office/drawing/2014/main" id="{71280437-FC19-4974-B043-3175F1999F81}"/>
            </a:ext>
          </a:extLst>
        </xdr:cNvPr>
        <xdr:cNvCxnSpPr/>
      </xdr:nvCxnSpPr>
      <xdr:spPr>
        <a:xfrm flipH="1">
          <a:off x="6814263" y="8403033"/>
          <a:ext cx="405695" cy="16461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315762</xdr:colOff>
      <xdr:row>52</xdr:row>
      <xdr:rowOff>633</xdr:rowOff>
    </xdr:from>
    <xdr:to>
      <xdr:col>9</xdr:col>
      <xdr:colOff>509790</xdr:colOff>
      <xdr:row>52</xdr:row>
      <xdr:rowOff>138793</xdr:rowOff>
    </xdr:to>
    <xdr:cxnSp macro="">
      <xdr:nvCxnSpPr>
        <xdr:cNvPr id="50" name="Connecteur droit avec flèche 49">
          <a:extLst>
            <a:ext uri="{FF2B5EF4-FFF2-40B4-BE49-F238E27FC236}">
              <a16:creationId xmlns:a16="http://schemas.microsoft.com/office/drawing/2014/main" id="{5E8D0F83-6541-4E6B-A9E7-EFABBF8CBBB0}"/>
            </a:ext>
          </a:extLst>
        </xdr:cNvPr>
        <xdr:cNvCxnSpPr/>
      </xdr:nvCxnSpPr>
      <xdr:spPr>
        <a:xfrm flipH="1">
          <a:off x="7150593" y="8701849"/>
          <a:ext cx="194028" cy="13816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135895</xdr:colOff>
      <xdr:row>59</xdr:row>
      <xdr:rowOff>89644</xdr:rowOff>
    </xdr:from>
    <xdr:to>
      <xdr:col>8</xdr:col>
      <xdr:colOff>373277</xdr:colOff>
      <xdr:row>65</xdr:row>
      <xdr:rowOff>25744</xdr:rowOff>
    </xdr:to>
    <xdr:sp macro="" textlink="">
      <xdr:nvSpPr>
        <xdr:cNvPr id="51" name="ZoneTexte 50">
          <a:extLst>
            <a:ext uri="{FF2B5EF4-FFF2-40B4-BE49-F238E27FC236}">
              <a16:creationId xmlns:a16="http://schemas.microsoft.com/office/drawing/2014/main" id="{65953A79-A07F-45E8-835C-7A9F5260B199}"/>
            </a:ext>
          </a:extLst>
        </xdr:cNvPr>
        <xdr:cNvSpPr txBox="1"/>
      </xdr:nvSpPr>
      <xdr:spPr>
        <a:xfrm>
          <a:off x="3933023" y="9962178"/>
          <a:ext cx="2515659" cy="9400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900"/>
            <a:t>Légende:</a:t>
          </a:r>
        </a:p>
        <a:p>
          <a:r>
            <a:rPr lang="fr-FR" sz="900"/>
            <a:t>LG_DB_X : Longueur début de bande avec épaisseur &gt;=</a:t>
          </a:r>
          <a:r>
            <a:rPr lang="fr-FR" sz="900" baseline="0"/>
            <a:t> X</a:t>
          </a:r>
          <a:endParaRPr lang="fr-FR" sz="900"/>
        </a:p>
      </xdr:txBody>
    </xdr:sp>
    <xdr:clientData/>
  </xdr:twoCellAnchor>
  <xdr:twoCellAnchor>
    <xdr:from>
      <xdr:col>9</xdr:col>
      <xdr:colOff>247877</xdr:colOff>
      <xdr:row>53</xdr:row>
      <xdr:rowOff>14265</xdr:rowOff>
    </xdr:from>
    <xdr:to>
      <xdr:col>9</xdr:col>
      <xdr:colOff>258867</xdr:colOff>
      <xdr:row>56</xdr:row>
      <xdr:rowOff>150700</xdr:rowOff>
    </xdr:to>
    <xdr:cxnSp macro="">
      <xdr:nvCxnSpPr>
        <xdr:cNvPr id="52" name="Connecteur droit 51">
          <a:extLst>
            <a:ext uri="{FF2B5EF4-FFF2-40B4-BE49-F238E27FC236}">
              <a16:creationId xmlns:a16="http://schemas.microsoft.com/office/drawing/2014/main" id="{DAA3E6E5-D958-46EA-8E4E-2892E285C273}"/>
            </a:ext>
          </a:extLst>
        </xdr:cNvPr>
        <xdr:cNvCxnSpPr/>
      </xdr:nvCxnSpPr>
      <xdr:spPr>
        <a:xfrm>
          <a:off x="7082708" y="8882812"/>
          <a:ext cx="10990" cy="6384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276452</xdr:colOff>
      <xdr:row>54</xdr:row>
      <xdr:rowOff>53150</xdr:rowOff>
    </xdr:from>
    <xdr:ext cx="250005" cy="264560"/>
    <xdr:sp macro="" textlink="">
      <xdr:nvSpPr>
        <xdr:cNvPr id="53" name="ZoneTexte 52">
          <a:extLst>
            <a:ext uri="{FF2B5EF4-FFF2-40B4-BE49-F238E27FC236}">
              <a16:creationId xmlns:a16="http://schemas.microsoft.com/office/drawing/2014/main" id="{8BAAE67C-491A-40B4-999D-0678D5F798F7}"/>
            </a:ext>
          </a:extLst>
        </xdr:cNvPr>
        <xdr:cNvSpPr txBox="1"/>
      </xdr:nvSpPr>
      <xdr:spPr>
        <a:xfrm>
          <a:off x="7111283" y="9089028"/>
          <a:ext cx="2500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solidFill>
                <a:srgbClr val="FF0000"/>
              </a:solidFill>
            </a:rPr>
            <a:t>?</a:t>
          </a:r>
        </a:p>
      </xdr:txBody>
    </xdr:sp>
    <xdr:clientData/>
  </xdr:oneCellAnchor>
  <xdr:twoCellAnchor>
    <xdr:from>
      <xdr:col>9</xdr:col>
      <xdr:colOff>541865</xdr:colOff>
      <xdr:row>53</xdr:row>
      <xdr:rowOff>37949</xdr:rowOff>
    </xdr:from>
    <xdr:to>
      <xdr:col>9</xdr:col>
      <xdr:colOff>553480</xdr:colOff>
      <xdr:row>56</xdr:row>
      <xdr:rowOff>128716</xdr:rowOff>
    </xdr:to>
    <xdr:cxnSp macro="">
      <xdr:nvCxnSpPr>
        <xdr:cNvPr id="54" name="Connecteur droit 53">
          <a:extLst>
            <a:ext uri="{FF2B5EF4-FFF2-40B4-BE49-F238E27FC236}">
              <a16:creationId xmlns:a16="http://schemas.microsoft.com/office/drawing/2014/main" id="{C93D7403-BDD5-4B2F-8CE9-ED51BD23EBFB}"/>
            </a:ext>
          </a:extLst>
        </xdr:cNvPr>
        <xdr:cNvCxnSpPr/>
      </xdr:nvCxnSpPr>
      <xdr:spPr>
        <a:xfrm>
          <a:off x="7376696" y="8906496"/>
          <a:ext cx="11615" cy="59276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244561</xdr:colOff>
      <xdr:row>55</xdr:row>
      <xdr:rowOff>154460</xdr:rowOff>
    </xdr:from>
    <xdr:to>
      <xdr:col>9</xdr:col>
      <xdr:colOff>540608</xdr:colOff>
      <xdr:row>56</xdr:row>
      <xdr:rowOff>0</xdr:rowOff>
    </xdr:to>
    <xdr:cxnSp macro="">
      <xdr:nvCxnSpPr>
        <xdr:cNvPr id="57" name="Connecteur droit avec flèche 56">
          <a:extLst>
            <a:ext uri="{FF2B5EF4-FFF2-40B4-BE49-F238E27FC236}">
              <a16:creationId xmlns:a16="http://schemas.microsoft.com/office/drawing/2014/main" id="{69653A78-7920-BBC8-6CA6-91415612FAEF}"/>
            </a:ext>
          </a:extLst>
        </xdr:cNvPr>
        <xdr:cNvCxnSpPr/>
      </xdr:nvCxnSpPr>
      <xdr:spPr>
        <a:xfrm flipH="1">
          <a:off x="7079392" y="9357669"/>
          <a:ext cx="296047" cy="12872"/>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337344</xdr:colOff>
      <xdr:row>69</xdr:row>
      <xdr:rowOff>0</xdr:rowOff>
    </xdr:from>
    <xdr:to>
      <xdr:col>14</xdr:col>
      <xdr:colOff>290985</xdr:colOff>
      <xdr:row>75</xdr:row>
      <xdr:rowOff>64358</xdr:rowOff>
    </xdr:to>
    <xdr:sp macro="" textlink="">
      <xdr:nvSpPr>
        <xdr:cNvPr id="59" name="ZoneTexte 58">
          <a:extLst>
            <a:ext uri="{FF2B5EF4-FFF2-40B4-BE49-F238E27FC236}">
              <a16:creationId xmlns:a16="http://schemas.microsoft.com/office/drawing/2014/main" id="{BCCB6344-936D-4798-9E31-C7C925C3F8E9}"/>
            </a:ext>
          </a:extLst>
        </xdr:cNvPr>
        <xdr:cNvSpPr txBox="1"/>
      </xdr:nvSpPr>
      <xdr:spPr>
        <a:xfrm>
          <a:off x="5615782" y="10953750"/>
          <a:ext cx="5232078" cy="10168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Néanmoins, dans les infos centre, on</a:t>
          </a:r>
          <a:r>
            <a:rPr lang="fr-FR" sz="1100" baseline="0">
              <a:solidFill>
                <a:schemeClr val="dk1"/>
              </a:solidFill>
              <a:effectLst/>
              <a:latin typeface="+mn-lt"/>
              <a:ea typeface="+mn-ea"/>
              <a:cs typeface="+mn-cs"/>
            </a:rPr>
            <a:t> ne remonte pas </a:t>
          </a:r>
          <a:r>
            <a:rPr lang="fr-FR"/>
            <a:t>la longueur entre</a:t>
          </a:r>
          <a:r>
            <a:rPr lang="fr-FR" baseline="0"/>
            <a:t> ep à 400um et à ep visée réalisée</a:t>
          </a:r>
          <a:r>
            <a:rPr lang="fr-FR"/>
            <a:t>.</a:t>
          </a:r>
          <a:br>
            <a:rPr lang="fr-FR"/>
          </a:br>
          <a:r>
            <a:rPr lang="fr-FR"/>
            <a:t>Pour se faire, en soustrayant </a:t>
          </a:r>
          <a:r>
            <a:rPr lang="fr-FR" b="1"/>
            <a:t>LG_DB_400</a:t>
          </a:r>
          <a:r>
            <a:rPr lang="fr-FR"/>
            <a:t> de la longueur </a:t>
          </a:r>
          <a:r>
            <a:rPr lang="fr-FR" b="1"/>
            <a:t>HTE</a:t>
          </a:r>
          <a:r>
            <a:rPr lang="fr-FR"/>
            <a:t> moyenne pour un produit spécifique en 2024, sur les produits conformes, cette donnée est remontée.</a:t>
          </a:r>
        </a:p>
        <a:p>
          <a:r>
            <a:rPr lang="fr-FR" sz="1100">
              <a:solidFill>
                <a:srgbClr val="FF0000"/>
              </a:solidFill>
            </a:rPr>
            <a:t>Mais pour l'instant on ne se préoccupe pas de cette donnée.</a:t>
          </a:r>
        </a:p>
      </xdr:txBody>
    </xdr:sp>
    <xdr:clientData/>
  </xdr:twoCellAnchor>
  <xdr:twoCellAnchor>
    <xdr:from>
      <xdr:col>9</xdr:col>
      <xdr:colOff>456406</xdr:colOff>
      <xdr:row>56</xdr:row>
      <xdr:rowOff>119063</xdr:rowOff>
    </xdr:from>
    <xdr:to>
      <xdr:col>11</xdr:col>
      <xdr:colOff>337343</xdr:colOff>
      <xdr:row>68</xdr:row>
      <xdr:rowOff>59531</xdr:rowOff>
    </xdr:to>
    <xdr:cxnSp macro="">
      <xdr:nvCxnSpPr>
        <xdr:cNvPr id="61" name="Connecteur : en arc 60">
          <a:extLst>
            <a:ext uri="{FF2B5EF4-FFF2-40B4-BE49-F238E27FC236}">
              <a16:creationId xmlns:a16="http://schemas.microsoft.com/office/drawing/2014/main" id="{CAEF66F0-F7E9-8F1F-B6CE-4F2CF6F50420}"/>
            </a:ext>
          </a:extLst>
        </xdr:cNvPr>
        <xdr:cNvCxnSpPr/>
      </xdr:nvCxnSpPr>
      <xdr:spPr>
        <a:xfrm rot="16200000" flipH="1">
          <a:off x="7014766" y="9237266"/>
          <a:ext cx="1845468" cy="1389062"/>
        </a:xfrm>
        <a:prstGeom prst="curvedConnector3">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79375</xdr:colOff>
      <xdr:row>37</xdr:row>
      <xdr:rowOff>19844</xdr:rowOff>
    </xdr:from>
    <xdr:to>
      <xdr:col>12</xdr:col>
      <xdr:colOff>752808</xdr:colOff>
      <xdr:row>41</xdr:row>
      <xdr:rowOff>19846</xdr:rowOff>
    </xdr:to>
    <xdr:sp macro="" textlink="">
      <xdr:nvSpPr>
        <xdr:cNvPr id="63" name="ZoneTexte 62">
          <a:extLst>
            <a:ext uri="{FF2B5EF4-FFF2-40B4-BE49-F238E27FC236}">
              <a16:creationId xmlns:a16="http://schemas.microsoft.com/office/drawing/2014/main" id="{88D8CDB5-73DE-4942-B05D-B99CB190AFF7}"/>
            </a:ext>
          </a:extLst>
        </xdr:cNvPr>
        <xdr:cNvSpPr txBox="1"/>
      </xdr:nvSpPr>
      <xdr:spPr>
        <a:xfrm>
          <a:off x="79375" y="5893594"/>
          <a:ext cx="9722183" cy="635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600" b="1"/>
            <a:t>Longueur de Gros idéal basée</a:t>
          </a:r>
          <a:r>
            <a:rPr lang="fr-FR" sz="2600" b="1" baseline="0"/>
            <a:t> sur les données 2024</a:t>
          </a:r>
          <a:endParaRPr lang="fr-FR" sz="2600" b="1"/>
        </a:p>
      </xdr:txBody>
    </xdr:sp>
    <xdr:clientData/>
  </xdr:twoCellAnchor>
  <xdr:twoCellAnchor>
    <xdr:from>
      <xdr:col>65</xdr:col>
      <xdr:colOff>261472</xdr:colOff>
      <xdr:row>72</xdr:row>
      <xdr:rowOff>37354</xdr:rowOff>
    </xdr:from>
    <xdr:to>
      <xdr:col>72</xdr:col>
      <xdr:colOff>541619</xdr:colOff>
      <xdr:row>77</xdr:row>
      <xdr:rowOff>1</xdr:rowOff>
    </xdr:to>
    <xdr:sp macro="" textlink="">
      <xdr:nvSpPr>
        <xdr:cNvPr id="31745" name="ZoneTexte 31744">
          <a:extLst>
            <a:ext uri="{FF2B5EF4-FFF2-40B4-BE49-F238E27FC236}">
              <a16:creationId xmlns:a16="http://schemas.microsoft.com/office/drawing/2014/main" id="{406765B2-9E00-C866-80DA-365FCD6BE204}"/>
            </a:ext>
          </a:extLst>
        </xdr:cNvPr>
        <xdr:cNvSpPr txBox="1"/>
      </xdr:nvSpPr>
      <xdr:spPr>
        <a:xfrm>
          <a:off x="50034266" y="12139707"/>
          <a:ext cx="5640294" cy="803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600"/>
            <a:t>Aspect régulation gros</a:t>
          </a:r>
          <a:r>
            <a:rPr lang="fr-FR" sz="2600" baseline="0"/>
            <a:t> bout</a:t>
          </a:r>
          <a:endParaRPr lang="fr-FR" sz="2600"/>
        </a:p>
      </xdr:txBody>
    </xdr:sp>
    <xdr:clientData/>
  </xdr:twoCellAnchor>
  <xdr:twoCellAnchor>
    <xdr:from>
      <xdr:col>112</xdr:col>
      <xdr:colOff>108238</xdr:colOff>
      <xdr:row>0</xdr:row>
      <xdr:rowOff>43295</xdr:rowOff>
    </xdr:from>
    <xdr:to>
      <xdr:col>119</xdr:col>
      <xdr:colOff>388385</xdr:colOff>
      <xdr:row>4</xdr:row>
      <xdr:rowOff>114181</xdr:rowOff>
    </xdr:to>
    <xdr:sp macro="" textlink="">
      <xdr:nvSpPr>
        <xdr:cNvPr id="31746" name="ZoneTexte 31745">
          <a:extLst>
            <a:ext uri="{FF2B5EF4-FFF2-40B4-BE49-F238E27FC236}">
              <a16:creationId xmlns:a16="http://schemas.microsoft.com/office/drawing/2014/main" id="{107D8C3E-BD9C-4185-B50C-32868BC7EBC9}"/>
            </a:ext>
          </a:extLst>
        </xdr:cNvPr>
        <xdr:cNvSpPr txBox="1"/>
      </xdr:nvSpPr>
      <xdr:spPr>
        <a:xfrm>
          <a:off x="84967329" y="43295"/>
          <a:ext cx="5583840" cy="7203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600"/>
            <a:t>Aspect champ</a:t>
          </a:r>
          <a:r>
            <a:rPr lang="fr-FR" sz="2600" baseline="0"/>
            <a:t>s d'action opérateur</a:t>
          </a:r>
          <a:endParaRPr lang="fr-FR" sz="2600"/>
        </a:p>
      </xdr:txBody>
    </xdr:sp>
    <xdr:clientData/>
  </xdr:twoCellAnchor>
  <xdr:twoCellAnchor>
    <xdr:from>
      <xdr:col>107</xdr:col>
      <xdr:colOff>173181</xdr:colOff>
      <xdr:row>5</xdr:row>
      <xdr:rowOff>21648</xdr:rowOff>
    </xdr:from>
    <xdr:to>
      <xdr:col>123</xdr:col>
      <xdr:colOff>692727</xdr:colOff>
      <xdr:row>25</xdr:row>
      <xdr:rowOff>129886</xdr:rowOff>
    </xdr:to>
    <xdr:sp macro="" textlink="">
      <xdr:nvSpPr>
        <xdr:cNvPr id="31747" name="ZoneTexte 31746">
          <a:extLst>
            <a:ext uri="{FF2B5EF4-FFF2-40B4-BE49-F238E27FC236}">
              <a16:creationId xmlns:a16="http://schemas.microsoft.com/office/drawing/2014/main" id="{46CA635D-57E3-0BFF-7861-2B2AB85B5711}"/>
            </a:ext>
          </a:extLst>
        </xdr:cNvPr>
        <xdr:cNvSpPr txBox="1"/>
      </xdr:nvSpPr>
      <xdr:spPr>
        <a:xfrm>
          <a:off x="81243920" y="822614"/>
          <a:ext cx="12642273" cy="31172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Lors de la phase d'engagement, les opérateurs on un champs q'actions possible qu'il</a:t>
          </a:r>
          <a:r>
            <a:rPr lang="fr-FR" sz="1100" baseline="0"/>
            <a:t> peuvent réaliser pour </a:t>
          </a:r>
          <a:endParaRPr lang="fr-FR" sz="1100"/>
        </a:p>
      </xdr:txBody>
    </xdr:sp>
    <xdr:clientData/>
  </xdr:twoCellAnchor>
  <xdr:twoCellAnchor editAs="oneCell">
    <xdr:from>
      <xdr:col>17</xdr:col>
      <xdr:colOff>42455</xdr:colOff>
      <xdr:row>0</xdr:row>
      <xdr:rowOff>100614</xdr:rowOff>
    </xdr:from>
    <xdr:to>
      <xdr:col>40</xdr:col>
      <xdr:colOff>618290</xdr:colOff>
      <xdr:row>44</xdr:row>
      <xdr:rowOff>33241</xdr:rowOff>
    </xdr:to>
    <xdr:pic>
      <xdr:nvPicPr>
        <xdr:cNvPr id="18" name="Image 17">
          <a:extLst>
            <a:ext uri="{FF2B5EF4-FFF2-40B4-BE49-F238E27FC236}">
              <a16:creationId xmlns:a16="http://schemas.microsoft.com/office/drawing/2014/main" id="{8DAA2C9A-ABBB-2EBA-A297-9F1788F5326E}"/>
            </a:ext>
          </a:extLst>
        </xdr:cNvPr>
        <xdr:cNvPicPr>
          <a:picLocks noChangeAspect="1"/>
        </xdr:cNvPicPr>
      </xdr:nvPicPr>
      <xdr:blipFill>
        <a:blip xmlns:r="http://schemas.openxmlformats.org/officeDocument/2006/relationships" r:embed="rId20"/>
        <a:stretch>
          <a:fillRect/>
        </a:stretch>
      </xdr:blipFill>
      <xdr:spPr>
        <a:xfrm>
          <a:off x="13110087" y="100614"/>
          <a:ext cx="18255571" cy="7268548"/>
        </a:xfrm>
        <a:prstGeom prst="rect">
          <a:avLst/>
        </a:prstGeom>
      </xdr:spPr>
    </xdr:pic>
    <xdr:clientData/>
  </xdr:twoCellAnchor>
  <xdr:twoCellAnchor>
    <xdr:from>
      <xdr:col>36</xdr:col>
      <xdr:colOff>740833</xdr:colOff>
      <xdr:row>4</xdr:row>
      <xdr:rowOff>60475</xdr:rowOff>
    </xdr:from>
    <xdr:to>
      <xdr:col>40</xdr:col>
      <xdr:colOff>241479</xdr:colOff>
      <xdr:row>10</xdr:row>
      <xdr:rowOff>13414</xdr:rowOff>
    </xdr:to>
    <xdr:sp macro="" textlink="">
      <xdr:nvSpPr>
        <xdr:cNvPr id="9" name="ZoneTexte 8">
          <a:extLst>
            <a:ext uri="{FF2B5EF4-FFF2-40B4-BE49-F238E27FC236}">
              <a16:creationId xmlns:a16="http://schemas.microsoft.com/office/drawing/2014/main" id="{36F206E4-9A74-E0FF-7738-CF9386F649DC}"/>
            </a:ext>
          </a:extLst>
        </xdr:cNvPr>
        <xdr:cNvSpPr txBox="1"/>
      </xdr:nvSpPr>
      <xdr:spPr>
        <a:xfrm>
          <a:off x="28269425" y="744665"/>
          <a:ext cx="2559378" cy="918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rgbClr val="FF0000"/>
              </a:solidFill>
            </a:rPr>
            <a:t>Reartition des poids de chacun</a:t>
          </a:r>
          <a:r>
            <a:rPr lang="fr-FR" sz="1100" baseline="0">
              <a:solidFill>
                <a:srgbClr val="FF0000"/>
              </a:solidFill>
            </a:rPr>
            <a:t> des branches.  Document sur la norme 31000:   partie en francasi Page 57 et suivantes qui est la plus pertinente... Document </a:t>
          </a:r>
          <a:endParaRPr lang="fr-FR" sz="1100">
            <a:solidFill>
              <a:srgbClr val="FF0000"/>
            </a:solidFill>
          </a:endParaRPr>
        </a:p>
      </xdr:txBody>
    </xdr:sp>
    <xdr:clientData/>
  </xdr:twoCellAnchor>
  <xdr:twoCellAnchor editAs="oneCell">
    <xdr:from>
      <xdr:col>70</xdr:col>
      <xdr:colOff>640345</xdr:colOff>
      <xdr:row>77</xdr:row>
      <xdr:rowOff>36870</xdr:rowOff>
    </xdr:from>
    <xdr:to>
      <xdr:col>79</xdr:col>
      <xdr:colOff>668505</xdr:colOff>
      <xdr:row>108</xdr:row>
      <xdr:rowOff>128219</xdr:rowOff>
    </xdr:to>
    <xdr:pic>
      <xdr:nvPicPr>
        <xdr:cNvPr id="30" name="Image 29">
          <a:extLst>
            <a:ext uri="{FF2B5EF4-FFF2-40B4-BE49-F238E27FC236}">
              <a16:creationId xmlns:a16="http://schemas.microsoft.com/office/drawing/2014/main" id="{98C3BB57-302F-5199-BF3A-432AEF853A2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4241816" y="12979664"/>
          <a:ext cx="6919777" cy="5302084"/>
        </a:xfrm>
        <a:prstGeom prst="rect">
          <a:avLst/>
        </a:prstGeom>
      </xdr:spPr>
    </xdr:pic>
    <xdr:clientData/>
  </xdr:twoCellAnchor>
  <xdr:twoCellAnchor editAs="oneCell">
    <xdr:from>
      <xdr:col>60</xdr:col>
      <xdr:colOff>160829</xdr:colOff>
      <xdr:row>78</xdr:row>
      <xdr:rowOff>73271</xdr:rowOff>
    </xdr:from>
    <xdr:to>
      <xdr:col>70</xdr:col>
      <xdr:colOff>362075</xdr:colOff>
      <xdr:row>99</xdr:row>
      <xdr:rowOff>2329</xdr:rowOff>
    </xdr:to>
    <xdr:pic>
      <xdr:nvPicPr>
        <xdr:cNvPr id="38" name="Image 37">
          <a:extLst>
            <a:ext uri="{FF2B5EF4-FFF2-40B4-BE49-F238E27FC236}">
              <a16:creationId xmlns:a16="http://schemas.microsoft.com/office/drawing/2014/main" id="{5091C09A-CA7B-1FDA-F214-A5DCFFF3587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5759233" y="12719228"/>
          <a:ext cx="7800980" cy="3326072"/>
        </a:xfrm>
        <a:prstGeom prst="rect">
          <a:avLst/>
        </a:prstGeom>
      </xdr:spPr>
    </xdr:pic>
    <xdr:clientData/>
  </xdr:twoCellAnchor>
  <xdr:twoCellAnchor>
    <xdr:from>
      <xdr:col>60</xdr:col>
      <xdr:colOff>151995</xdr:colOff>
      <xdr:row>99</xdr:row>
      <xdr:rowOff>81064</xdr:rowOff>
    </xdr:from>
    <xdr:to>
      <xdr:col>70</xdr:col>
      <xdr:colOff>466117</xdr:colOff>
      <xdr:row>114</xdr:row>
      <xdr:rowOff>60798</xdr:rowOff>
    </xdr:to>
    <xdr:sp macro="" textlink="">
      <xdr:nvSpPr>
        <xdr:cNvPr id="55" name="ZoneTexte 54">
          <a:extLst>
            <a:ext uri="{FF2B5EF4-FFF2-40B4-BE49-F238E27FC236}">
              <a16:creationId xmlns:a16="http://schemas.microsoft.com/office/drawing/2014/main" id="{6D57BD81-F326-2872-925C-22387E0EE026}"/>
            </a:ext>
          </a:extLst>
        </xdr:cNvPr>
        <xdr:cNvSpPr txBox="1"/>
      </xdr:nvSpPr>
      <xdr:spPr>
        <a:xfrm>
          <a:off x="45750399" y="16131702"/>
          <a:ext cx="7913856" cy="24116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Lorsque</a:t>
          </a:r>
          <a:r>
            <a:rPr lang="fr-FR" sz="1100" baseline="0"/>
            <a:t> l'on regarde pendant l'engagement, il y a une consigne élaborée par le N2, envoyée au N3 qui le transmets au automates. Ici, la consigne (</a:t>
          </a:r>
          <a:r>
            <a:rPr lang="fr-FR" sz="1100" baseline="0">
              <a:solidFill>
                <a:srgbClr val="FF0000"/>
              </a:solidFill>
            </a:rPr>
            <a:t>preset fermeture cage</a:t>
          </a:r>
          <a:r>
            <a:rPr lang="fr-FR" sz="1100" baseline="0"/>
            <a:t>), qui correspond au point_constant_c1. le deuxième signal sur le graphe 2 (</a:t>
          </a:r>
          <a:r>
            <a:rPr lang="fr-FR" sz="1100" baseline="0">
              <a:solidFill>
                <a:srgbClr val="0070C0"/>
              </a:solidFill>
            </a:rPr>
            <a:t>Reference position rel.effective</a:t>
          </a:r>
          <a:r>
            <a:rPr lang="fr-FR" sz="1100" baseline="0"/>
            <a:t>) correspond à la mesure de l'entrefer C1. Avant l'impact de la bande au niveau de la cage 1, l'entrefer se met à la valeur du preset fournie par le N2. Ensuite, il y a une première pente qui emmene l'entrefer a un premier palier inférieur. Elle reste pendant un temps </a:t>
          </a:r>
          <a:r>
            <a:rPr lang="el-GR" sz="1100" baseline="0"/>
            <a:t>Δ</a:t>
          </a:r>
          <a:r>
            <a:rPr lang="fr-FR" sz="1100" baseline="0"/>
            <a:t>t puis elle suis une seconde pente.  </a:t>
          </a:r>
          <a:endParaRPr lang="fr-FR"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295275</xdr:colOff>
      <xdr:row>3</xdr:row>
      <xdr:rowOff>19050</xdr:rowOff>
    </xdr:from>
    <xdr:to>
      <xdr:col>4</xdr:col>
      <xdr:colOff>685800</xdr:colOff>
      <xdr:row>15</xdr:row>
      <xdr:rowOff>76200</xdr:rowOff>
    </xdr:to>
    <xdr:sp macro="" textlink="">
      <xdr:nvSpPr>
        <xdr:cNvPr id="3" name="ZoneTexte 2">
          <a:extLst>
            <a:ext uri="{FF2B5EF4-FFF2-40B4-BE49-F238E27FC236}">
              <a16:creationId xmlns:a16="http://schemas.microsoft.com/office/drawing/2014/main" id="{812A4585-8225-CCCB-406F-7C9447A2DAED}"/>
            </a:ext>
          </a:extLst>
        </xdr:cNvPr>
        <xdr:cNvSpPr txBox="1"/>
      </xdr:nvSpPr>
      <xdr:spPr>
        <a:xfrm>
          <a:off x="295275" y="542925"/>
          <a:ext cx="3438525" cy="2000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 regarder plus en profondeur avec Jing Jing...</a:t>
          </a:r>
        </a:p>
      </xdr:txBody>
    </xdr:sp>
    <xdr:clientData/>
  </xdr:twoCellAnchor>
  <xdr:twoCellAnchor editAs="oneCell">
    <xdr:from>
      <xdr:col>6</xdr:col>
      <xdr:colOff>40624</xdr:colOff>
      <xdr:row>0</xdr:row>
      <xdr:rowOff>26050</xdr:rowOff>
    </xdr:from>
    <xdr:to>
      <xdr:col>16</xdr:col>
      <xdr:colOff>237369</xdr:colOff>
      <xdr:row>27</xdr:row>
      <xdr:rowOff>130370</xdr:rowOff>
    </xdr:to>
    <xdr:pic>
      <xdr:nvPicPr>
        <xdr:cNvPr id="4" name="Image 3">
          <a:extLst>
            <a:ext uri="{FF2B5EF4-FFF2-40B4-BE49-F238E27FC236}">
              <a16:creationId xmlns:a16="http://schemas.microsoft.com/office/drawing/2014/main" id="{E81B75F5-6C22-1FCB-3E3B-600281BDDB5E}"/>
            </a:ext>
          </a:extLst>
        </xdr:cNvPr>
        <xdr:cNvPicPr>
          <a:picLocks noChangeAspect="1"/>
        </xdr:cNvPicPr>
      </xdr:nvPicPr>
      <xdr:blipFill>
        <a:blip xmlns:r="http://schemas.openxmlformats.org/officeDocument/2006/relationships" r:embed="rId1"/>
        <a:stretch>
          <a:fillRect/>
        </a:stretch>
      </xdr:blipFill>
      <xdr:spPr>
        <a:xfrm>
          <a:off x="4591457" y="26050"/>
          <a:ext cx="7781468" cy="442584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142875</xdr:colOff>
      <xdr:row>1</xdr:row>
      <xdr:rowOff>57150</xdr:rowOff>
    </xdr:from>
    <xdr:to>
      <xdr:col>13</xdr:col>
      <xdr:colOff>428625</xdr:colOff>
      <xdr:row>11</xdr:row>
      <xdr:rowOff>79386</xdr:rowOff>
    </xdr:to>
    <xdr:sp macro="" textlink="">
      <xdr:nvSpPr>
        <xdr:cNvPr id="3" name="Légende encadrée avec une bordure 1 2">
          <a:extLst>
            <a:ext uri="{FF2B5EF4-FFF2-40B4-BE49-F238E27FC236}">
              <a16:creationId xmlns:a16="http://schemas.microsoft.com/office/drawing/2014/main" id="{00000000-0008-0000-0700-000003000000}"/>
            </a:ext>
          </a:extLst>
        </xdr:cNvPr>
        <xdr:cNvSpPr/>
      </xdr:nvSpPr>
      <xdr:spPr>
        <a:xfrm>
          <a:off x="6238875" y="219075"/>
          <a:ext cx="4095750" cy="1819275"/>
        </a:xfrm>
        <a:prstGeom prst="accentBorderCallout1">
          <a:avLst>
            <a:gd name="adj1" fmla="val 18750"/>
            <a:gd name="adj2" fmla="val -8333"/>
            <a:gd name="adj3" fmla="val 6509"/>
            <a:gd name="adj4" fmla="val -40549"/>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r>
            <a:rPr lang="fr-FR" sz="1100" i="0" baseline="0"/>
            <a:t>Synthèse des analyses réalisées dans le cadre de la compréhension du problème</a:t>
          </a:r>
        </a:p>
        <a:p>
          <a:pPr algn="l"/>
          <a:r>
            <a:rPr lang="fr-FR" sz="1100" i="0" baseline="0"/>
            <a:t>- Base de données Produits / Process</a:t>
          </a:r>
        </a:p>
        <a:p>
          <a:pPr algn="l"/>
          <a:r>
            <a:rPr lang="fr-FR" sz="1100" i="0" baseline="0"/>
            <a:t>- Examens Défectologie</a:t>
          </a:r>
        </a:p>
        <a:p>
          <a:pPr algn="l"/>
          <a:r>
            <a:rPr lang="fr-FR" sz="1100" i="0" baseline="0"/>
            <a:t>- Analyses 6M,  Why Why, ... </a:t>
          </a:r>
        </a:p>
        <a:p>
          <a:pPr algn="l"/>
          <a:r>
            <a:rPr lang="fr-FR" sz="1100" i="0" baseline="0"/>
            <a:t>- Retours d'expérience des autres sites, bench</a:t>
          </a:r>
        </a:p>
        <a:p>
          <a:pPr algn="l"/>
          <a:r>
            <a:rPr lang="fr-FR" sz="1100" i="0" baseline="0"/>
            <a:t>- Appui Technique R&amp;D.</a:t>
          </a:r>
        </a:p>
        <a:p>
          <a:pPr algn="l"/>
          <a:r>
            <a:rPr lang="fr-FR" sz="1100" i="0" baseline="0"/>
            <a:t>.........</a:t>
          </a:r>
          <a:br>
            <a:rPr lang="fr-FR" sz="1100" i="0" baseline="0"/>
          </a:br>
          <a:endParaRPr lang="fr-FR" sz="1100" i="0" baseline="0"/>
        </a:p>
        <a:p>
          <a:pPr algn="l"/>
          <a:r>
            <a:rPr lang="fr-FR" sz="1100" b="0" i="1" baseline="0"/>
            <a:t>==&gt; Mise en évidence des Roots Causes du défaut ou du problème.</a:t>
          </a:r>
        </a:p>
        <a:p>
          <a:pPr algn="l"/>
          <a:endParaRPr lang="fr-FR"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130175</xdr:colOff>
      <xdr:row>1</xdr:row>
      <xdr:rowOff>38100</xdr:rowOff>
    </xdr:from>
    <xdr:to>
      <xdr:col>9</xdr:col>
      <xdr:colOff>215900</xdr:colOff>
      <xdr:row>6</xdr:row>
      <xdr:rowOff>117496</xdr:rowOff>
    </xdr:to>
    <xdr:sp macro="" textlink="">
      <xdr:nvSpPr>
        <xdr:cNvPr id="2" name="Légende encadrée avec une bordure 1 1">
          <a:extLst>
            <a:ext uri="{FF2B5EF4-FFF2-40B4-BE49-F238E27FC236}">
              <a16:creationId xmlns:a16="http://schemas.microsoft.com/office/drawing/2014/main" id="{00000000-0008-0000-0800-000002000000}"/>
            </a:ext>
          </a:extLst>
        </xdr:cNvPr>
        <xdr:cNvSpPr/>
      </xdr:nvSpPr>
      <xdr:spPr>
        <a:xfrm>
          <a:off x="2771775" y="200025"/>
          <a:ext cx="2924175" cy="933450"/>
        </a:xfrm>
        <a:prstGeom prst="accentBorderCallout1">
          <a:avLst>
            <a:gd name="adj1" fmla="val 18750"/>
            <a:gd name="adj2" fmla="val -8333"/>
            <a:gd name="adj3" fmla="val 6509"/>
            <a:gd name="adj4" fmla="val -40549"/>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r>
            <a:rPr lang="fr-FR" sz="1100" baseline="0"/>
            <a:t>Définition du plan d'actions en lien avec les Roots Causes Identifiées.</a:t>
          </a:r>
          <a:br>
            <a:rPr lang="fr-FR" sz="1100" baseline="0"/>
          </a:br>
          <a:r>
            <a:rPr lang="fr-FR" sz="1100" baseline="0"/>
            <a:t>vérification de l'efficacité des actions</a:t>
          </a:r>
          <a:br>
            <a:rPr lang="fr-FR" sz="1100" baseline="0"/>
          </a:br>
          <a:r>
            <a:rPr lang="fr-FR" sz="1100" i="1" baseline="0"/>
            <a:t>Tableau type pour suivis.</a:t>
          </a:r>
        </a:p>
        <a:p>
          <a:pPr algn="l"/>
          <a:endParaRPr lang="fr-FR" sz="1100" baseline="0"/>
        </a:p>
        <a:p>
          <a:pPr algn="l"/>
          <a:endParaRPr lang="fr-FR"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419100</xdr:colOff>
      <xdr:row>1</xdr:row>
      <xdr:rowOff>98425</xdr:rowOff>
    </xdr:from>
    <xdr:to>
      <xdr:col>11</xdr:col>
      <xdr:colOff>295275</xdr:colOff>
      <xdr:row>7</xdr:row>
      <xdr:rowOff>22225</xdr:rowOff>
    </xdr:to>
    <xdr:sp macro="" textlink="">
      <xdr:nvSpPr>
        <xdr:cNvPr id="2" name="Légende encadrée avec une bordure 1 1">
          <a:extLst>
            <a:ext uri="{FF2B5EF4-FFF2-40B4-BE49-F238E27FC236}">
              <a16:creationId xmlns:a16="http://schemas.microsoft.com/office/drawing/2014/main" id="{00000000-0008-0000-0900-000002000000}"/>
            </a:ext>
          </a:extLst>
        </xdr:cNvPr>
        <xdr:cNvSpPr/>
      </xdr:nvSpPr>
      <xdr:spPr>
        <a:xfrm>
          <a:off x="5753100" y="266700"/>
          <a:ext cx="2924175" cy="933450"/>
        </a:xfrm>
        <a:prstGeom prst="accentBorderCallout1">
          <a:avLst>
            <a:gd name="adj1" fmla="val 18750"/>
            <a:gd name="adj2" fmla="val -8333"/>
            <a:gd name="adj3" fmla="val 6509"/>
            <a:gd name="adj4" fmla="val -40549"/>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lnSpc>
              <a:spcPts val="1100"/>
            </a:lnSpc>
          </a:pPr>
          <a:r>
            <a:rPr lang="fr-FR" sz="1100" baseline="0"/>
            <a:t>Suivi des résultats en lien avec  le ou les indicateurs définis.</a:t>
          </a:r>
          <a:br>
            <a:rPr lang="fr-FR" sz="1100" baseline="0"/>
          </a:br>
          <a:br>
            <a:rPr lang="fr-FR" sz="1100" baseline="0"/>
          </a:br>
          <a:r>
            <a:rPr lang="fr-FR" sz="1100" i="1" baseline="0"/>
            <a:t>L'objectif est de vérifier l'efficacité des mesures mises en oeuvre.</a:t>
          </a:r>
        </a:p>
        <a:p>
          <a:pPr algn="l">
            <a:lnSpc>
              <a:spcPts val="1000"/>
            </a:lnSpc>
          </a:pPr>
          <a:endParaRPr lang="fr-FR" sz="1100" baseline="0"/>
        </a:p>
        <a:p>
          <a:pPr algn="l">
            <a:lnSpc>
              <a:spcPts val="900"/>
            </a:lnSpc>
          </a:pPr>
          <a:endParaRPr lang="fr-FR" sz="1100"/>
        </a:p>
      </xdr:txBody>
    </xdr:sp>
    <xdr:clientData/>
  </xdr:twoCellAnchor>
  <xdr:twoCellAnchor>
    <xdr:from>
      <xdr:col>8</xdr:col>
      <xdr:colOff>69850</xdr:colOff>
      <xdr:row>49</xdr:row>
      <xdr:rowOff>20637</xdr:rowOff>
    </xdr:from>
    <xdr:to>
      <xdr:col>10</xdr:col>
      <xdr:colOff>450850</xdr:colOff>
      <xdr:row>50</xdr:row>
      <xdr:rowOff>122237</xdr:rowOff>
    </xdr:to>
    <xdr:sp macro="" textlink="">
      <xdr:nvSpPr>
        <xdr:cNvPr id="3" name="Espace réservé du numéro de diapositive 3">
          <a:extLst>
            <a:ext uri="{FF2B5EF4-FFF2-40B4-BE49-F238E27FC236}">
              <a16:creationId xmlns:a16="http://schemas.microsoft.com/office/drawing/2014/main" id="{00000000-0008-0000-0900-000003000000}"/>
            </a:ext>
          </a:extLst>
        </xdr:cNvPr>
        <xdr:cNvSpPr>
          <a:spLocks noGrp="1"/>
        </xdr:cNvSpPr>
      </xdr:nvSpPr>
      <xdr:spPr bwMode="auto">
        <a:xfrm>
          <a:off x="6165850" y="7993062"/>
          <a:ext cx="1905000" cy="269875"/>
        </a:xfrm>
        <a:prstGeom prst="rect">
          <a:avLst/>
        </a:prstGeom>
        <a:noFill/>
        <a:ln w="9525">
          <a:noFill/>
          <a:miter lim="800000"/>
          <a:headEnd/>
          <a:tailEnd/>
        </a:ln>
      </xdr:spPr>
      <xdr:txBody>
        <a:bodyPr vert="horz" wrap="square" lIns="0" tIns="0" rIns="0" bIns="0" numCol="1" anchor="t" anchorCtr="0" compatLnSpc="1">
          <a:prstTxWarp prst="textNoShape">
            <a:avLst/>
          </a:prstTxWarp>
        </a:bodyPr>
        <a:lstStyle>
          <a:defPPr>
            <a:defRPr lang="fr-FR"/>
          </a:defPPr>
          <a:lvl1pPr marL="0" algn="r" defTabSz="914400" rtl="0" eaLnBrk="0" latinLnBrk="0" hangingPunct="0">
            <a:defRPr sz="1100" kern="1200">
              <a:solidFill>
                <a:srgbClr val="696969"/>
              </a:solidFill>
              <a:latin typeface="+mn-lt"/>
              <a:ea typeface="MS PGothic" pitchFamily="34" charset="-128"/>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813"/>
          <a:r>
            <a:rPr lang="en-US"/>
            <a:t>1</a:t>
          </a:r>
        </a:p>
      </xdr:txBody>
    </xdr:sp>
    <xdr:clientData/>
  </xdr:twoCellAnchor>
  <xdr:twoCellAnchor>
    <xdr:from>
      <xdr:col>5</xdr:col>
      <xdr:colOff>257175</xdr:colOff>
      <xdr:row>21</xdr:row>
      <xdr:rowOff>0</xdr:rowOff>
    </xdr:from>
    <xdr:to>
      <xdr:col>11</xdr:col>
      <xdr:colOff>295275</xdr:colOff>
      <xdr:row>30</xdr:row>
      <xdr:rowOff>133350</xdr:rowOff>
    </xdr:to>
    <xdr:grpSp>
      <xdr:nvGrpSpPr>
        <xdr:cNvPr id="13012" name="Group 4">
          <a:extLst>
            <a:ext uri="{FF2B5EF4-FFF2-40B4-BE49-F238E27FC236}">
              <a16:creationId xmlns:a16="http://schemas.microsoft.com/office/drawing/2014/main" id="{00000000-0008-0000-0900-0000D4320000}"/>
            </a:ext>
          </a:extLst>
        </xdr:cNvPr>
        <xdr:cNvGrpSpPr>
          <a:grpSpLocks/>
        </xdr:cNvGrpSpPr>
      </xdr:nvGrpSpPr>
      <xdr:grpSpPr bwMode="auto">
        <a:xfrm>
          <a:off x="4067175" y="3505200"/>
          <a:ext cx="4610100" cy="1590675"/>
          <a:chOff x="2744" y="1117"/>
          <a:chExt cx="2906" cy="1001"/>
        </a:xfrm>
      </xdr:grpSpPr>
      <xdr:sp macro="" textlink="">
        <xdr:nvSpPr>
          <xdr:cNvPr id="28" name="Rectangle 27">
            <a:extLst>
              <a:ext uri="{FF2B5EF4-FFF2-40B4-BE49-F238E27FC236}">
                <a16:creationId xmlns:a16="http://schemas.microsoft.com/office/drawing/2014/main" id="{00000000-0008-0000-0900-00001C000000}"/>
              </a:ext>
            </a:extLst>
          </xdr:cNvPr>
          <xdr:cNvSpPr>
            <a:spLocks noChangeArrowheads="1"/>
          </xdr:cNvSpPr>
        </xdr:nvSpPr>
        <xdr:spPr bwMode="auto">
          <a:xfrm>
            <a:off x="2744" y="1117"/>
            <a:ext cx="2906" cy="120"/>
          </a:xfrm>
          <a:prstGeom prst="rect">
            <a:avLst/>
          </a:prstGeom>
          <a:solidFill>
            <a:srgbClr val="FFFF99"/>
          </a:solidFill>
          <a:ln w="6350" algn="ctr">
            <a:solidFill>
              <a:srgbClr val="F5D90B"/>
            </a:solidFill>
            <a:miter lim="800000"/>
            <a:headEnd/>
            <a:tailEnd/>
          </a:ln>
        </xdr:spPr>
        <xdr:txBody>
          <a:bodyPr wrap="square" lIns="89896" tIns="46746" rIns="89896" bIns="46746"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indent="177800" defTabSz="933450" fontAlgn="base">
              <a:spcBef>
                <a:spcPct val="0"/>
              </a:spcBef>
              <a:spcAft>
                <a:spcPct val="0"/>
              </a:spcAft>
              <a:buClr>
                <a:srgbClr val="FF3700"/>
              </a:buClr>
              <a:buSzPct val="120000"/>
              <a:buFontTx/>
              <a:buChar char="•"/>
            </a:pPr>
            <a:r>
              <a:rPr lang="fr-FR" sz="1200" b="1">
                <a:solidFill>
                  <a:srgbClr val="282828"/>
                </a:solidFill>
              </a:rPr>
              <a:t>Réalisation de la semaine :</a:t>
            </a:r>
          </a:p>
        </xdr:txBody>
      </xdr:sp>
      <xdr:sp macro="" textlink="">
        <xdr:nvSpPr>
          <xdr:cNvPr id="29" name="AutoShape 6">
            <a:extLst>
              <a:ext uri="{FF2B5EF4-FFF2-40B4-BE49-F238E27FC236}">
                <a16:creationId xmlns:a16="http://schemas.microsoft.com/office/drawing/2014/main" id="{00000000-0008-0000-0900-00001D000000}"/>
              </a:ext>
            </a:extLst>
          </xdr:cNvPr>
          <xdr:cNvSpPr>
            <a:spLocks noChangeArrowheads="1"/>
          </xdr:cNvSpPr>
        </xdr:nvSpPr>
        <xdr:spPr bwMode="auto">
          <a:xfrm>
            <a:off x="2822" y="1261"/>
            <a:ext cx="2804" cy="857"/>
          </a:xfrm>
          <a:prstGeom prst="roundRect">
            <a:avLst>
              <a:gd name="adj" fmla="val 1736"/>
            </a:avLst>
          </a:prstGeom>
          <a:solidFill>
            <a:srgbClr val="EAEAEA"/>
          </a:solidFill>
          <a:ln w="9525" algn="ctr">
            <a:noFill/>
            <a:round/>
            <a:headEnd/>
            <a:tailEnd/>
          </a:ln>
        </xdr:spPr>
        <xdr:txBody>
          <a:bodyPr wrap="square" lIns="0" tIns="0" rIns="0" bIns="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indent="-184150" defTabSz="912813" fontAlgn="base">
              <a:lnSpc>
                <a:spcPct val="120000"/>
              </a:lnSpc>
              <a:spcBef>
                <a:spcPct val="0"/>
              </a:spcBef>
              <a:spcAft>
                <a:spcPct val="0"/>
              </a:spcAft>
              <a:buFontTx/>
              <a:buChar char="•"/>
            </a:pPr>
            <a:r>
              <a:rPr lang="fr-FR" sz="1200">
                <a:solidFill>
                  <a:srgbClr val="000000"/>
                </a:solidFill>
              </a:rPr>
              <a:t> </a:t>
            </a:r>
          </a:p>
          <a:p>
            <a:pPr marL="184150" indent="-184150" defTabSz="912813" fontAlgn="base">
              <a:lnSpc>
                <a:spcPct val="120000"/>
              </a:lnSpc>
              <a:spcBef>
                <a:spcPct val="0"/>
              </a:spcBef>
              <a:spcAft>
                <a:spcPct val="0"/>
              </a:spcAft>
              <a:buFontTx/>
              <a:buChar char="•"/>
            </a:pPr>
            <a:r>
              <a:rPr lang="fr-FR" sz="1200">
                <a:solidFill>
                  <a:srgbClr val="000000"/>
                </a:solidFill>
              </a:rPr>
              <a:t> </a:t>
            </a:r>
          </a:p>
          <a:p>
            <a:pPr marL="184150" indent="-184150" defTabSz="912813" fontAlgn="base">
              <a:lnSpc>
                <a:spcPct val="120000"/>
              </a:lnSpc>
              <a:spcBef>
                <a:spcPct val="0"/>
              </a:spcBef>
              <a:spcAft>
                <a:spcPct val="0"/>
              </a:spcAft>
              <a:buFontTx/>
              <a:buChar char="•"/>
            </a:pPr>
            <a:r>
              <a:rPr lang="fr-FR" sz="1200">
                <a:solidFill>
                  <a:srgbClr val="000000"/>
                </a:solidFill>
              </a:rPr>
              <a:t> </a:t>
            </a:r>
          </a:p>
          <a:p>
            <a:pPr marL="184150" indent="-184150" defTabSz="912813" fontAlgn="base">
              <a:lnSpc>
                <a:spcPct val="120000"/>
              </a:lnSpc>
              <a:spcBef>
                <a:spcPct val="0"/>
              </a:spcBef>
              <a:spcAft>
                <a:spcPct val="0"/>
              </a:spcAft>
              <a:buFontTx/>
              <a:buChar char="•"/>
            </a:pPr>
            <a:r>
              <a:rPr lang="fr-FR" sz="1200">
                <a:solidFill>
                  <a:srgbClr val="000000"/>
                </a:solidFill>
              </a:rPr>
              <a:t> </a:t>
            </a:r>
          </a:p>
          <a:p>
            <a:pPr marL="184150" indent="-184150" defTabSz="912813" fontAlgn="base">
              <a:lnSpc>
                <a:spcPct val="120000"/>
              </a:lnSpc>
              <a:spcBef>
                <a:spcPct val="0"/>
              </a:spcBef>
              <a:spcAft>
                <a:spcPct val="0"/>
              </a:spcAft>
              <a:buFontTx/>
              <a:buChar char="•"/>
            </a:pPr>
            <a:r>
              <a:rPr lang="fr-FR" sz="1200">
                <a:solidFill>
                  <a:srgbClr val="000000"/>
                </a:solidFill>
              </a:rPr>
              <a:t> </a:t>
            </a:r>
          </a:p>
          <a:p>
            <a:pPr marL="184150" indent="-184150" defTabSz="912813" fontAlgn="base">
              <a:lnSpc>
                <a:spcPct val="120000"/>
              </a:lnSpc>
              <a:spcBef>
                <a:spcPct val="0"/>
              </a:spcBef>
              <a:spcAft>
                <a:spcPct val="0"/>
              </a:spcAft>
              <a:buFontTx/>
              <a:buChar char="•"/>
            </a:pPr>
            <a:r>
              <a:rPr lang="fr-FR" sz="1200">
                <a:solidFill>
                  <a:srgbClr val="000000"/>
                </a:solidFill>
              </a:rPr>
              <a:t> </a:t>
            </a:r>
          </a:p>
        </xdr:txBody>
      </xdr:sp>
    </xdr:grpSp>
    <xdr:clientData/>
  </xdr:twoCellAnchor>
  <xdr:twoCellAnchor>
    <xdr:from>
      <xdr:col>0</xdr:col>
      <xdr:colOff>12700</xdr:colOff>
      <xdr:row>31</xdr:row>
      <xdr:rowOff>38100</xdr:rowOff>
    </xdr:from>
    <xdr:to>
      <xdr:col>4</xdr:col>
      <xdr:colOff>635000</xdr:colOff>
      <xdr:row>32</xdr:row>
      <xdr:rowOff>65087</xdr:rowOff>
    </xdr:to>
    <xdr:sp macro="" textlink="">
      <xdr:nvSpPr>
        <xdr:cNvPr id="5" name="Rectangle 4">
          <a:extLst>
            <a:ext uri="{FF2B5EF4-FFF2-40B4-BE49-F238E27FC236}">
              <a16:creationId xmlns:a16="http://schemas.microsoft.com/office/drawing/2014/main" id="{00000000-0008-0000-0900-000005000000}"/>
            </a:ext>
          </a:extLst>
        </xdr:cNvPr>
        <xdr:cNvSpPr>
          <a:spLocks noChangeArrowheads="1"/>
        </xdr:cNvSpPr>
      </xdr:nvSpPr>
      <xdr:spPr bwMode="auto">
        <a:xfrm>
          <a:off x="12700" y="5102225"/>
          <a:ext cx="3670300" cy="188912"/>
        </a:xfrm>
        <a:prstGeom prst="rect">
          <a:avLst/>
        </a:prstGeom>
        <a:solidFill>
          <a:srgbClr val="FFFF99"/>
        </a:solidFill>
        <a:ln w="6350" algn="ctr">
          <a:solidFill>
            <a:srgbClr val="F5D90B"/>
          </a:solidFill>
          <a:miter lim="800000"/>
          <a:headEnd/>
          <a:tailEnd/>
        </a:ln>
      </xdr:spPr>
      <xdr:txBody>
        <a:bodyPr wrap="square" lIns="89896" tIns="46746" rIns="89896" bIns="46746"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defTabSz="933450" fontAlgn="base">
            <a:spcBef>
              <a:spcPct val="0"/>
            </a:spcBef>
            <a:spcAft>
              <a:spcPct val="0"/>
            </a:spcAft>
            <a:buClr>
              <a:srgbClr val="FF3700"/>
            </a:buClr>
          </a:pPr>
          <a:r>
            <a:rPr lang="fr-FR" sz="1200" b="1">
              <a:solidFill>
                <a:srgbClr val="282828"/>
              </a:solidFill>
            </a:rPr>
            <a:t>KPI, résultats</a:t>
          </a:r>
        </a:p>
      </xdr:txBody>
    </xdr:sp>
    <xdr:clientData/>
  </xdr:twoCellAnchor>
  <xdr:twoCellAnchor>
    <xdr:from>
      <xdr:col>5</xdr:col>
      <xdr:colOff>266700</xdr:colOff>
      <xdr:row>32</xdr:row>
      <xdr:rowOff>133350</xdr:rowOff>
    </xdr:from>
    <xdr:to>
      <xdr:col>11</xdr:col>
      <xdr:colOff>314325</xdr:colOff>
      <xdr:row>40</xdr:row>
      <xdr:rowOff>95250</xdr:rowOff>
    </xdr:to>
    <xdr:grpSp>
      <xdr:nvGrpSpPr>
        <xdr:cNvPr id="13014" name="Group 8">
          <a:extLst>
            <a:ext uri="{FF2B5EF4-FFF2-40B4-BE49-F238E27FC236}">
              <a16:creationId xmlns:a16="http://schemas.microsoft.com/office/drawing/2014/main" id="{00000000-0008-0000-0900-0000D6320000}"/>
            </a:ext>
          </a:extLst>
        </xdr:cNvPr>
        <xdr:cNvGrpSpPr>
          <a:grpSpLocks/>
        </xdr:cNvGrpSpPr>
      </xdr:nvGrpSpPr>
      <xdr:grpSpPr bwMode="auto">
        <a:xfrm>
          <a:off x="4076700" y="5419725"/>
          <a:ext cx="4619625" cy="1257300"/>
          <a:chOff x="2744" y="2976"/>
          <a:chExt cx="2906" cy="500"/>
        </a:xfrm>
      </xdr:grpSpPr>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bwMode="auto">
          <a:xfrm>
            <a:off x="2744" y="2976"/>
            <a:ext cx="2906" cy="121"/>
          </a:xfrm>
          <a:prstGeom prst="rect">
            <a:avLst/>
          </a:prstGeom>
          <a:solidFill>
            <a:srgbClr val="FFFF99"/>
          </a:solidFill>
          <a:ln w="6350" algn="ctr">
            <a:solidFill>
              <a:srgbClr val="F5D90B"/>
            </a:solidFill>
            <a:miter lim="800000"/>
            <a:headEnd/>
            <a:tailEnd/>
          </a:ln>
        </xdr:spPr>
        <xdr:txBody>
          <a:bodyPr wrap="square" lIns="89896" tIns="46746" rIns="89896" bIns="46746"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indent="177800" defTabSz="933450" fontAlgn="base">
              <a:spcBef>
                <a:spcPct val="0"/>
              </a:spcBef>
              <a:spcAft>
                <a:spcPct val="0"/>
              </a:spcAft>
              <a:buClr>
                <a:srgbClr val="FF3700"/>
              </a:buClr>
              <a:buSzPct val="120000"/>
              <a:buFontTx/>
              <a:buChar char="•"/>
            </a:pPr>
            <a:r>
              <a:rPr lang="fr-FR" sz="1200" b="1">
                <a:solidFill>
                  <a:srgbClr val="282828"/>
                </a:solidFill>
              </a:rPr>
              <a:t>Livrables prévus la semaine prochaine :</a:t>
            </a:r>
          </a:p>
        </xdr:txBody>
      </xdr:sp>
      <xdr:sp macro="" textlink="">
        <xdr:nvSpPr>
          <xdr:cNvPr id="27" name="Text Box 10">
            <a:extLst>
              <a:ext uri="{FF2B5EF4-FFF2-40B4-BE49-F238E27FC236}">
                <a16:creationId xmlns:a16="http://schemas.microsoft.com/office/drawing/2014/main" id="{00000000-0008-0000-0900-00001B000000}"/>
              </a:ext>
            </a:extLst>
          </xdr:cNvPr>
          <xdr:cNvSpPr txBox="1">
            <a:spLocks noChangeArrowheads="1"/>
          </xdr:cNvSpPr>
        </xdr:nvSpPr>
        <xdr:spPr bwMode="auto">
          <a:xfrm>
            <a:off x="2822" y="3116"/>
            <a:ext cx="2804" cy="360"/>
          </a:xfrm>
          <a:prstGeom prst="rect">
            <a:avLst/>
          </a:prstGeom>
          <a:solidFill>
            <a:srgbClr val="EAEAEA"/>
          </a:solidFill>
          <a:ln w="9525" algn="ctr">
            <a:noFill/>
            <a:miter lim="800000"/>
            <a:headEnd/>
            <a:tailEnd/>
          </a:ln>
        </xdr:spPr>
        <xdr:txBody>
          <a:bodyPr wrap="square" lIns="0" tIns="0" rIns="0" bIns="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indent="-184150" defTabSz="912813" fontAlgn="base">
              <a:lnSpc>
                <a:spcPct val="120000"/>
              </a:lnSpc>
              <a:spcBef>
                <a:spcPct val="0"/>
              </a:spcBef>
              <a:spcAft>
                <a:spcPct val="0"/>
              </a:spcAft>
              <a:buFontTx/>
              <a:buChar char="•"/>
            </a:pPr>
            <a:r>
              <a:rPr lang="fr-FR" sz="1200">
                <a:solidFill>
                  <a:srgbClr val="000000"/>
                </a:solidFill>
              </a:rPr>
              <a:t> </a:t>
            </a:r>
          </a:p>
          <a:p>
            <a:pPr marL="184150" indent="-184150" defTabSz="912813" fontAlgn="base">
              <a:lnSpc>
                <a:spcPct val="120000"/>
              </a:lnSpc>
              <a:spcBef>
                <a:spcPct val="0"/>
              </a:spcBef>
              <a:spcAft>
                <a:spcPct val="0"/>
              </a:spcAft>
              <a:buFontTx/>
              <a:buChar char="•"/>
            </a:pPr>
            <a:r>
              <a:rPr lang="fr-FR" sz="1200">
                <a:solidFill>
                  <a:srgbClr val="000000"/>
                </a:solidFill>
              </a:rPr>
              <a:t> </a:t>
            </a:r>
          </a:p>
          <a:p>
            <a:pPr marL="184150" indent="-184150" defTabSz="912813" fontAlgn="base">
              <a:lnSpc>
                <a:spcPct val="120000"/>
              </a:lnSpc>
              <a:spcBef>
                <a:spcPct val="0"/>
              </a:spcBef>
              <a:spcAft>
                <a:spcPct val="0"/>
              </a:spcAft>
              <a:buFontTx/>
              <a:buChar char="•"/>
            </a:pPr>
            <a:r>
              <a:rPr lang="fr-FR" sz="1200">
                <a:solidFill>
                  <a:srgbClr val="000000"/>
                </a:solidFill>
              </a:rPr>
              <a:t> </a:t>
            </a:r>
          </a:p>
          <a:p>
            <a:pPr marL="184150" indent="-184150" defTabSz="912813" fontAlgn="base">
              <a:lnSpc>
                <a:spcPct val="120000"/>
              </a:lnSpc>
              <a:spcBef>
                <a:spcPct val="0"/>
              </a:spcBef>
              <a:spcAft>
                <a:spcPct val="0"/>
              </a:spcAft>
              <a:buFontTx/>
              <a:buChar char="•"/>
            </a:pPr>
            <a:r>
              <a:rPr lang="fr-FR" sz="1200">
                <a:solidFill>
                  <a:srgbClr val="000000"/>
                </a:solidFill>
              </a:rPr>
              <a:t> </a:t>
            </a:r>
          </a:p>
        </xdr:txBody>
      </xdr:sp>
    </xdr:grpSp>
    <xdr:clientData/>
  </xdr:twoCellAnchor>
  <xdr:twoCellAnchor>
    <xdr:from>
      <xdr:col>5</xdr:col>
      <xdr:colOff>276225</xdr:colOff>
      <xdr:row>42</xdr:row>
      <xdr:rowOff>57150</xdr:rowOff>
    </xdr:from>
    <xdr:to>
      <xdr:col>11</xdr:col>
      <xdr:colOff>314325</xdr:colOff>
      <xdr:row>45</xdr:row>
      <xdr:rowOff>28575</xdr:rowOff>
    </xdr:to>
    <xdr:grpSp>
      <xdr:nvGrpSpPr>
        <xdr:cNvPr id="13015" name="Group 11">
          <a:extLst>
            <a:ext uri="{FF2B5EF4-FFF2-40B4-BE49-F238E27FC236}">
              <a16:creationId xmlns:a16="http://schemas.microsoft.com/office/drawing/2014/main" id="{00000000-0008-0000-0900-0000D7320000}"/>
            </a:ext>
          </a:extLst>
        </xdr:cNvPr>
        <xdr:cNvGrpSpPr>
          <a:grpSpLocks/>
        </xdr:cNvGrpSpPr>
      </xdr:nvGrpSpPr>
      <xdr:grpSpPr bwMode="auto">
        <a:xfrm>
          <a:off x="4086225" y="6962775"/>
          <a:ext cx="4610100" cy="457200"/>
          <a:chOff x="2744" y="3566"/>
          <a:chExt cx="2906" cy="283"/>
        </a:xfrm>
      </xdr:grpSpPr>
      <xdr:sp macro="" textlink="">
        <xdr:nvSpPr>
          <xdr:cNvPr id="24" name="Rectangle 23">
            <a:extLst>
              <a:ext uri="{FF2B5EF4-FFF2-40B4-BE49-F238E27FC236}">
                <a16:creationId xmlns:a16="http://schemas.microsoft.com/office/drawing/2014/main" id="{00000000-0008-0000-0900-000018000000}"/>
              </a:ext>
            </a:extLst>
          </xdr:cNvPr>
          <xdr:cNvSpPr>
            <a:spLocks noChangeArrowheads="1"/>
          </xdr:cNvSpPr>
        </xdr:nvSpPr>
        <xdr:spPr bwMode="auto">
          <a:xfrm>
            <a:off x="2744" y="3566"/>
            <a:ext cx="2906" cy="118"/>
          </a:xfrm>
          <a:prstGeom prst="rect">
            <a:avLst/>
          </a:prstGeom>
          <a:solidFill>
            <a:srgbClr val="FFFF99"/>
          </a:solidFill>
          <a:ln w="6350" algn="ctr">
            <a:solidFill>
              <a:srgbClr val="F5D90B"/>
            </a:solidFill>
            <a:miter lim="800000"/>
            <a:headEnd/>
            <a:tailEnd/>
          </a:ln>
        </xdr:spPr>
        <xdr:txBody>
          <a:bodyPr wrap="square" lIns="89896" tIns="46746" rIns="89896" bIns="46746"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indent="177800" defTabSz="933450" fontAlgn="base">
              <a:spcBef>
                <a:spcPct val="0"/>
              </a:spcBef>
              <a:spcAft>
                <a:spcPct val="0"/>
              </a:spcAft>
              <a:buClr>
                <a:srgbClr val="FF3700"/>
              </a:buClr>
              <a:buSzPct val="120000"/>
              <a:buFontTx/>
              <a:buChar char="•"/>
            </a:pPr>
            <a:r>
              <a:rPr lang="fr-FR" sz="1200" b="1">
                <a:solidFill>
                  <a:srgbClr val="282828"/>
                </a:solidFill>
              </a:rPr>
              <a:t>Points d’attention :</a:t>
            </a:r>
          </a:p>
        </xdr:txBody>
      </xdr:sp>
      <xdr:sp macro="" textlink="">
        <xdr:nvSpPr>
          <xdr:cNvPr id="25" name="AutoShape 13">
            <a:extLst>
              <a:ext uri="{FF2B5EF4-FFF2-40B4-BE49-F238E27FC236}">
                <a16:creationId xmlns:a16="http://schemas.microsoft.com/office/drawing/2014/main" id="{00000000-0008-0000-0900-000019000000}"/>
              </a:ext>
            </a:extLst>
          </xdr:cNvPr>
          <xdr:cNvSpPr>
            <a:spLocks noChangeArrowheads="1"/>
          </xdr:cNvSpPr>
        </xdr:nvSpPr>
        <xdr:spPr bwMode="auto">
          <a:xfrm>
            <a:off x="2822" y="3708"/>
            <a:ext cx="2804" cy="142"/>
          </a:xfrm>
          <a:prstGeom prst="roundRect">
            <a:avLst>
              <a:gd name="adj" fmla="val 1736"/>
            </a:avLst>
          </a:prstGeom>
          <a:solidFill>
            <a:srgbClr val="EAEAEA"/>
          </a:solidFill>
          <a:ln w="9525" algn="ctr">
            <a:noFill/>
            <a:round/>
            <a:headEnd/>
            <a:tailEnd/>
          </a:ln>
        </xdr:spPr>
        <xdr:txBody>
          <a:bodyPr wrap="square" lIns="0" tIns="0" rIns="0" bIns="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indent="-184150" defTabSz="912813" fontAlgn="base">
              <a:lnSpc>
                <a:spcPct val="120000"/>
              </a:lnSpc>
              <a:spcBef>
                <a:spcPct val="0"/>
              </a:spcBef>
              <a:spcAft>
                <a:spcPct val="0"/>
              </a:spcAft>
              <a:buFontTx/>
              <a:buChar char="•"/>
            </a:pPr>
            <a:r>
              <a:rPr lang="fr-FR" sz="1200">
                <a:solidFill>
                  <a:srgbClr val="000000"/>
                </a:solidFill>
                <a:ea typeface="MS PGothic" pitchFamily="34" charset="-128"/>
              </a:rPr>
              <a:t>  </a:t>
            </a:r>
          </a:p>
        </xdr:txBody>
      </xdr:sp>
    </xdr:grpSp>
    <xdr:clientData/>
  </xdr:twoCellAnchor>
  <xdr:twoCellAnchor>
    <xdr:from>
      <xdr:col>5</xdr:col>
      <xdr:colOff>114300</xdr:colOff>
      <xdr:row>15</xdr:row>
      <xdr:rowOff>19050</xdr:rowOff>
    </xdr:from>
    <xdr:to>
      <xdr:col>5</xdr:col>
      <xdr:colOff>114300</xdr:colOff>
      <xdr:row>47</xdr:row>
      <xdr:rowOff>95250</xdr:rowOff>
    </xdr:to>
    <xdr:sp macro="" textlink="">
      <xdr:nvSpPr>
        <xdr:cNvPr id="13016" name="Line 14">
          <a:extLst>
            <a:ext uri="{FF2B5EF4-FFF2-40B4-BE49-F238E27FC236}">
              <a16:creationId xmlns:a16="http://schemas.microsoft.com/office/drawing/2014/main" id="{00000000-0008-0000-0900-0000D8320000}"/>
            </a:ext>
          </a:extLst>
        </xdr:cNvPr>
        <xdr:cNvSpPr>
          <a:spLocks noChangeShapeType="1"/>
        </xdr:cNvSpPr>
      </xdr:nvSpPr>
      <xdr:spPr bwMode="auto">
        <a:xfrm>
          <a:off x="3924300" y="2552700"/>
          <a:ext cx="0" cy="5257800"/>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46037</xdr:colOff>
      <xdr:row>11</xdr:row>
      <xdr:rowOff>0</xdr:rowOff>
    </xdr:from>
    <xdr:to>
      <xdr:col>9</xdr:col>
      <xdr:colOff>1587</xdr:colOff>
      <xdr:row>14</xdr:row>
      <xdr:rowOff>95319</xdr:rowOff>
    </xdr:to>
    <xdr:sp macro="" textlink="">
      <xdr:nvSpPr>
        <xdr:cNvPr id="9" name="Text Box 15">
          <a:extLst>
            <a:ext uri="{FF2B5EF4-FFF2-40B4-BE49-F238E27FC236}">
              <a16:creationId xmlns:a16="http://schemas.microsoft.com/office/drawing/2014/main" id="{00000000-0008-0000-0900-000009000000}"/>
            </a:ext>
          </a:extLst>
        </xdr:cNvPr>
        <xdr:cNvSpPr txBox="1">
          <a:spLocks noChangeArrowheads="1"/>
        </xdr:cNvSpPr>
      </xdr:nvSpPr>
      <xdr:spPr bwMode="auto">
        <a:xfrm>
          <a:off x="46037" y="1819275"/>
          <a:ext cx="6813550" cy="587375"/>
        </a:xfrm>
        <a:prstGeom prst="rect">
          <a:avLst/>
        </a:prstGeom>
        <a:noFill/>
        <a:ln w="6350" algn="ctr">
          <a:noFill/>
          <a:miter lim="800000"/>
          <a:headEnd/>
          <a:tailEnd/>
        </a:ln>
      </xdr:spPr>
      <xdr:txBody>
        <a:bodyPr wrap="square" lIns="0" tIns="0" rIns="0" bIns="0"/>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33450" fontAlgn="base">
            <a:spcBef>
              <a:spcPct val="0"/>
            </a:spcBef>
            <a:spcAft>
              <a:spcPct val="0"/>
            </a:spcAft>
          </a:pPr>
          <a:r>
            <a:rPr lang="fr-FR" b="1">
              <a:solidFill>
                <a:srgbClr val="FF3700"/>
              </a:solidFill>
            </a:rPr>
            <a:t>Conduite de Projet - ?titre? </a:t>
          </a:r>
        </a:p>
        <a:p>
          <a:pPr defTabSz="933450" fontAlgn="base">
            <a:spcBef>
              <a:spcPct val="0"/>
            </a:spcBef>
            <a:spcAft>
              <a:spcPct val="0"/>
            </a:spcAft>
          </a:pPr>
          <a:r>
            <a:rPr lang="fr-FR" b="1">
              <a:solidFill>
                <a:srgbClr val="FF3700"/>
              </a:solidFill>
            </a:rPr>
            <a:t>xx/xx/201n – Semaine xx</a:t>
          </a:r>
        </a:p>
      </xdr:txBody>
    </xdr:sp>
    <xdr:clientData/>
  </xdr:twoCellAnchor>
  <xdr:twoCellAnchor>
    <xdr:from>
      <xdr:col>5</xdr:col>
      <xdr:colOff>209550</xdr:colOff>
      <xdr:row>50</xdr:row>
      <xdr:rowOff>114300</xdr:rowOff>
    </xdr:from>
    <xdr:to>
      <xdr:col>6</xdr:col>
      <xdr:colOff>200025</xdr:colOff>
      <xdr:row>52</xdr:row>
      <xdr:rowOff>9525</xdr:rowOff>
    </xdr:to>
    <xdr:grpSp>
      <xdr:nvGrpSpPr>
        <xdr:cNvPr id="13018" name="Group 16">
          <a:extLst>
            <a:ext uri="{FF2B5EF4-FFF2-40B4-BE49-F238E27FC236}">
              <a16:creationId xmlns:a16="http://schemas.microsoft.com/office/drawing/2014/main" id="{00000000-0008-0000-0900-0000DA320000}"/>
            </a:ext>
          </a:extLst>
        </xdr:cNvPr>
        <xdr:cNvGrpSpPr>
          <a:grpSpLocks/>
        </xdr:cNvGrpSpPr>
      </xdr:nvGrpSpPr>
      <xdr:grpSpPr bwMode="auto">
        <a:xfrm>
          <a:off x="4019550" y="8315325"/>
          <a:ext cx="752475" cy="219075"/>
          <a:chOff x="2699" y="4110"/>
          <a:chExt cx="472" cy="137"/>
        </a:xfrm>
      </xdr:grpSpPr>
      <xdr:sp macro="" textlink="">
        <xdr:nvSpPr>
          <xdr:cNvPr id="13030" name="Oval 17">
            <a:extLst>
              <a:ext uri="{FF2B5EF4-FFF2-40B4-BE49-F238E27FC236}">
                <a16:creationId xmlns:a16="http://schemas.microsoft.com/office/drawing/2014/main" id="{00000000-0008-0000-0900-0000E6320000}"/>
              </a:ext>
            </a:extLst>
          </xdr:cNvPr>
          <xdr:cNvSpPr>
            <a:spLocks noChangeArrowheads="1"/>
          </xdr:cNvSpPr>
        </xdr:nvSpPr>
        <xdr:spPr bwMode="auto">
          <a:xfrm>
            <a:off x="2699" y="4133"/>
            <a:ext cx="93" cy="89"/>
          </a:xfrm>
          <a:prstGeom prst="ellipse">
            <a:avLst/>
          </a:prstGeom>
          <a:solidFill>
            <a:srgbClr val="00FF00"/>
          </a:solidFill>
          <a:ln w="25400" algn="ctr">
            <a:solidFill>
              <a:srgbClr val="009900"/>
            </a:solidFill>
            <a:round/>
            <a:headEnd/>
            <a:tailEnd/>
          </a:ln>
        </xdr:spPr>
      </xdr:sp>
      <xdr:sp macro="" textlink="">
        <xdr:nvSpPr>
          <xdr:cNvPr id="23" name="Text Box 18">
            <a:extLst>
              <a:ext uri="{FF2B5EF4-FFF2-40B4-BE49-F238E27FC236}">
                <a16:creationId xmlns:a16="http://schemas.microsoft.com/office/drawing/2014/main" id="{00000000-0008-0000-0900-000017000000}"/>
              </a:ext>
            </a:extLst>
          </xdr:cNvPr>
          <xdr:cNvSpPr txBox="1">
            <a:spLocks noChangeArrowheads="1"/>
          </xdr:cNvSpPr>
        </xdr:nvSpPr>
        <xdr:spPr bwMode="auto">
          <a:xfrm>
            <a:off x="2759" y="4110"/>
            <a:ext cx="412" cy="137"/>
          </a:xfrm>
          <a:prstGeom prst="rect">
            <a:avLst/>
          </a:prstGeom>
          <a:noFill/>
          <a:ln w="6350" algn="ctr">
            <a:noFill/>
            <a:miter lim="800000"/>
            <a:headEnd/>
            <a:tailEnd/>
          </a:ln>
        </xdr:spPr>
        <xdr:txBody>
          <a:bodyPr wrap="square" lIns="89896" tIns="46746" rIns="89896" bIns="46746">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33450" fontAlgn="base">
              <a:spcBef>
                <a:spcPct val="0"/>
              </a:spcBef>
              <a:spcAft>
                <a:spcPct val="0"/>
              </a:spcAft>
              <a:buClr>
                <a:srgbClr val="FF3700"/>
              </a:buClr>
            </a:pPr>
            <a:r>
              <a:rPr lang="fr-FR" sz="800">
                <a:solidFill>
                  <a:srgbClr val="282828"/>
                </a:solidFill>
              </a:rPr>
              <a:t>À l’objectif</a:t>
            </a:r>
          </a:p>
        </xdr:txBody>
      </xdr:sp>
    </xdr:grpSp>
    <xdr:clientData/>
  </xdr:twoCellAnchor>
  <xdr:twoCellAnchor>
    <xdr:from>
      <xdr:col>6</xdr:col>
      <xdr:colOff>247650</xdr:colOff>
      <xdr:row>50</xdr:row>
      <xdr:rowOff>152400</xdr:rowOff>
    </xdr:from>
    <xdr:to>
      <xdr:col>6</xdr:col>
      <xdr:colOff>390525</xdr:colOff>
      <xdr:row>51</xdr:row>
      <xdr:rowOff>133350</xdr:rowOff>
    </xdr:to>
    <xdr:sp macro="" textlink="">
      <xdr:nvSpPr>
        <xdr:cNvPr id="13019" name="AutoShape 19">
          <a:extLst>
            <a:ext uri="{FF2B5EF4-FFF2-40B4-BE49-F238E27FC236}">
              <a16:creationId xmlns:a16="http://schemas.microsoft.com/office/drawing/2014/main" id="{00000000-0008-0000-0900-0000DB320000}"/>
            </a:ext>
          </a:extLst>
        </xdr:cNvPr>
        <xdr:cNvSpPr>
          <a:spLocks noChangeAspect="1" noChangeArrowheads="1"/>
        </xdr:cNvSpPr>
      </xdr:nvSpPr>
      <xdr:spPr bwMode="auto">
        <a:xfrm>
          <a:off x="4819650" y="8353425"/>
          <a:ext cx="142875" cy="142875"/>
        </a:xfrm>
        <a:prstGeom prst="triangle">
          <a:avLst>
            <a:gd name="adj" fmla="val 50000"/>
          </a:avLst>
        </a:prstGeom>
        <a:solidFill>
          <a:srgbClr val="FFCC00"/>
        </a:solidFill>
        <a:ln w="22225">
          <a:solidFill>
            <a:srgbClr val="FF6600"/>
          </a:solidFill>
          <a:miter lim="800000"/>
          <a:headEnd/>
          <a:tailEnd/>
        </a:ln>
      </xdr:spPr>
    </xdr:sp>
    <xdr:clientData/>
  </xdr:twoCellAnchor>
  <xdr:twoCellAnchor>
    <xdr:from>
      <xdr:col>6</xdr:col>
      <xdr:colOff>347662</xdr:colOff>
      <xdr:row>50</xdr:row>
      <xdr:rowOff>55562</xdr:rowOff>
    </xdr:from>
    <xdr:to>
      <xdr:col>8</xdr:col>
      <xdr:colOff>209550</xdr:colOff>
      <xdr:row>52</xdr:row>
      <xdr:rowOff>82920</xdr:rowOff>
    </xdr:to>
    <xdr:sp macro="" textlink="">
      <xdr:nvSpPr>
        <xdr:cNvPr id="12" name="Text Box 20">
          <a:extLst>
            <a:ext uri="{FF2B5EF4-FFF2-40B4-BE49-F238E27FC236}">
              <a16:creationId xmlns:a16="http://schemas.microsoft.com/office/drawing/2014/main" id="{00000000-0008-0000-0900-00000C000000}"/>
            </a:ext>
          </a:extLst>
        </xdr:cNvPr>
        <xdr:cNvSpPr txBox="1">
          <a:spLocks noChangeArrowheads="1"/>
        </xdr:cNvSpPr>
      </xdr:nvSpPr>
      <xdr:spPr bwMode="auto">
        <a:xfrm>
          <a:off x="4919662" y="8101012"/>
          <a:ext cx="1385888" cy="344858"/>
        </a:xfrm>
        <a:prstGeom prst="rect">
          <a:avLst/>
        </a:prstGeom>
        <a:noFill/>
        <a:ln w="6350" algn="ctr">
          <a:noFill/>
          <a:miter lim="800000"/>
          <a:headEnd/>
          <a:tailEnd/>
        </a:ln>
      </xdr:spPr>
      <xdr:txBody>
        <a:bodyPr wrap="square" lIns="89896" tIns="46746" rIns="89896" bIns="46746">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33450" fontAlgn="base">
            <a:spcBef>
              <a:spcPct val="0"/>
            </a:spcBef>
            <a:spcAft>
              <a:spcPct val="0"/>
            </a:spcAft>
            <a:buClr>
              <a:srgbClr val="FF3700"/>
            </a:buClr>
          </a:pPr>
          <a:r>
            <a:rPr lang="fr-FR" sz="800">
              <a:solidFill>
                <a:srgbClr val="282828"/>
              </a:solidFill>
            </a:rPr>
            <a:t>Hors objectif mais actions correctives identifiées</a:t>
          </a:r>
        </a:p>
      </xdr:txBody>
    </xdr:sp>
    <xdr:clientData/>
  </xdr:twoCellAnchor>
  <xdr:twoCellAnchor>
    <xdr:from>
      <xdr:col>8</xdr:col>
      <xdr:colOff>276225</xdr:colOff>
      <xdr:row>50</xdr:row>
      <xdr:rowOff>57150</xdr:rowOff>
    </xdr:from>
    <xdr:to>
      <xdr:col>10</xdr:col>
      <xdr:colOff>57150</xdr:colOff>
      <xdr:row>52</xdr:row>
      <xdr:rowOff>76200</xdr:rowOff>
    </xdr:to>
    <xdr:grpSp>
      <xdr:nvGrpSpPr>
        <xdr:cNvPr id="13021" name="Group 21">
          <a:extLst>
            <a:ext uri="{FF2B5EF4-FFF2-40B4-BE49-F238E27FC236}">
              <a16:creationId xmlns:a16="http://schemas.microsoft.com/office/drawing/2014/main" id="{00000000-0008-0000-0900-0000DD320000}"/>
            </a:ext>
          </a:extLst>
        </xdr:cNvPr>
        <xdr:cNvGrpSpPr>
          <a:grpSpLocks/>
        </xdr:cNvGrpSpPr>
      </xdr:nvGrpSpPr>
      <xdr:grpSpPr bwMode="auto">
        <a:xfrm>
          <a:off x="6372225" y="8258175"/>
          <a:ext cx="1304925" cy="342900"/>
          <a:chOff x="4150" y="4108"/>
          <a:chExt cx="825" cy="216"/>
        </a:xfrm>
      </xdr:grpSpPr>
      <xdr:grpSp>
        <xdr:nvGrpSpPr>
          <xdr:cNvPr id="13026" name="Group 22">
            <a:extLst>
              <a:ext uri="{FF2B5EF4-FFF2-40B4-BE49-F238E27FC236}">
                <a16:creationId xmlns:a16="http://schemas.microsoft.com/office/drawing/2014/main" id="{00000000-0008-0000-0900-0000E2320000}"/>
              </a:ext>
            </a:extLst>
          </xdr:cNvPr>
          <xdr:cNvGrpSpPr>
            <a:grpSpLocks noChangeAspect="1"/>
          </xdr:cNvGrpSpPr>
        </xdr:nvGrpSpPr>
        <xdr:grpSpPr bwMode="auto">
          <a:xfrm>
            <a:off x="4150" y="4170"/>
            <a:ext cx="71" cy="87"/>
            <a:chOff x="1915" y="2482"/>
            <a:chExt cx="219" cy="219"/>
          </a:xfrm>
        </xdr:grpSpPr>
        <xdr:sp macro="" textlink="">
          <xdr:nvSpPr>
            <xdr:cNvPr id="13028" name="Line 23">
              <a:extLst>
                <a:ext uri="{FF2B5EF4-FFF2-40B4-BE49-F238E27FC236}">
                  <a16:creationId xmlns:a16="http://schemas.microsoft.com/office/drawing/2014/main" id="{00000000-0008-0000-0900-0000E4320000}"/>
                </a:ext>
              </a:extLst>
            </xdr:cNvPr>
            <xdr:cNvSpPr>
              <a:spLocks noChangeAspect="1" noChangeShapeType="1"/>
            </xdr:cNvSpPr>
          </xdr:nvSpPr>
          <xdr:spPr bwMode="auto">
            <a:xfrm>
              <a:off x="1915" y="2482"/>
              <a:ext cx="218" cy="218"/>
            </a:xfrm>
            <a:prstGeom prst="line">
              <a:avLst/>
            </a:prstGeom>
            <a:noFill/>
            <a:ln w="57150">
              <a:solidFill>
                <a:srgbClr val="CC0000"/>
              </a:solidFill>
              <a:round/>
              <a:headEnd/>
              <a:tailEnd/>
            </a:ln>
            <a:extLst>
              <a:ext uri="{909E8E84-426E-40DD-AFC4-6F175D3DCCD1}">
                <a14:hiddenFill xmlns:a14="http://schemas.microsoft.com/office/drawing/2010/main">
                  <a:noFill/>
                </a14:hiddenFill>
              </a:ext>
            </a:extLst>
          </xdr:spPr>
        </xdr:sp>
        <xdr:sp macro="" textlink="">
          <xdr:nvSpPr>
            <xdr:cNvPr id="13029" name="Line 24">
              <a:extLst>
                <a:ext uri="{FF2B5EF4-FFF2-40B4-BE49-F238E27FC236}">
                  <a16:creationId xmlns:a16="http://schemas.microsoft.com/office/drawing/2014/main" id="{00000000-0008-0000-0900-0000E5320000}"/>
                </a:ext>
              </a:extLst>
            </xdr:cNvPr>
            <xdr:cNvSpPr>
              <a:spLocks noChangeAspect="1" noChangeShapeType="1"/>
            </xdr:cNvSpPr>
          </xdr:nvSpPr>
          <xdr:spPr bwMode="auto">
            <a:xfrm flipH="1">
              <a:off x="1916" y="2483"/>
              <a:ext cx="218" cy="218"/>
            </a:xfrm>
            <a:prstGeom prst="line">
              <a:avLst/>
            </a:prstGeom>
            <a:noFill/>
            <a:ln w="57150">
              <a:solidFill>
                <a:srgbClr val="CC0000"/>
              </a:solidFill>
              <a:round/>
              <a:headEnd/>
              <a:tailEnd/>
            </a:ln>
            <a:extLst>
              <a:ext uri="{909E8E84-426E-40DD-AFC4-6F175D3DCCD1}">
                <a14:hiddenFill xmlns:a14="http://schemas.microsoft.com/office/drawing/2010/main">
                  <a:noFill/>
                </a14:hiddenFill>
              </a:ext>
            </a:extLst>
          </xdr:spPr>
        </xdr:sp>
      </xdr:grpSp>
      <xdr:sp macro="" textlink="">
        <xdr:nvSpPr>
          <xdr:cNvPr id="19" name="Text Box 25">
            <a:extLst>
              <a:ext uri="{FF2B5EF4-FFF2-40B4-BE49-F238E27FC236}">
                <a16:creationId xmlns:a16="http://schemas.microsoft.com/office/drawing/2014/main" id="{00000000-0008-0000-0900-000013000000}"/>
              </a:ext>
            </a:extLst>
          </xdr:cNvPr>
          <xdr:cNvSpPr txBox="1">
            <a:spLocks noChangeArrowheads="1"/>
          </xdr:cNvSpPr>
        </xdr:nvSpPr>
        <xdr:spPr bwMode="auto">
          <a:xfrm>
            <a:off x="4192" y="4108"/>
            <a:ext cx="783" cy="216"/>
          </a:xfrm>
          <a:prstGeom prst="rect">
            <a:avLst/>
          </a:prstGeom>
          <a:noFill/>
          <a:ln w="6350" algn="ctr">
            <a:noFill/>
            <a:miter lim="800000"/>
            <a:headEnd/>
            <a:tailEnd/>
          </a:ln>
        </xdr:spPr>
        <xdr:txBody>
          <a:bodyPr wrap="square" lIns="89896" tIns="46746" rIns="89896" bIns="46746">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33450" fontAlgn="base">
              <a:spcBef>
                <a:spcPct val="0"/>
              </a:spcBef>
              <a:spcAft>
                <a:spcPct val="0"/>
              </a:spcAft>
              <a:buClr>
                <a:srgbClr val="FF3700"/>
              </a:buClr>
            </a:pPr>
            <a:r>
              <a:rPr lang="fr-FR" sz="800">
                <a:solidFill>
                  <a:srgbClr val="282828"/>
                </a:solidFill>
              </a:rPr>
              <a:t>Hors objectif sans plan d’actions identifié</a:t>
            </a:r>
          </a:p>
        </xdr:txBody>
      </xdr:sp>
    </xdr:grpSp>
    <xdr:clientData/>
  </xdr:twoCellAnchor>
  <xdr:twoCellAnchor>
    <xdr:from>
      <xdr:col>10</xdr:col>
      <xdr:colOff>123825</xdr:colOff>
      <xdr:row>50</xdr:row>
      <xdr:rowOff>114300</xdr:rowOff>
    </xdr:from>
    <xdr:to>
      <xdr:col>10</xdr:col>
      <xdr:colOff>381000</xdr:colOff>
      <xdr:row>52</xdr:row>
      <xdr:rowOff>9525</xdr:rowOff>
    </xdr:to>
    <xdr:sp macro="" textlink="">
      <xdr:nvSpPr>
        <xdr:cNvPr id="13022" name="AutoShape 26">
          <a:extLst>
            <a:ext uri="{FF2B5EF4-FFF2-40B4-BE49-F238E27FC236}">
              <a16:creationId xmlns:a16="http://schemas.microsoft.com/office/drawing/2014/main" id="{00000000-0008-0000-0900-0000DE320000}"/>
            </a:ext>
          </a:extLst>
        </xdr:cNvPr>
        <xdr:cNvSpPr>
          <a:spLocks noChangeArrowheads="1"/>
        </xdr:cNvSpPr>
      </xdr:nvSpPr>
      <xdr:spPr bwMode="auto">
        <a:xfrm flipV="1">
          <a:off x="7743825" y="8315325"/>
          <a:ext cx="257175" cy="219075"/>
        </a:xfrm>
        <a:prstGeom prst="downArrow">
          <a:avLst>
            <a:gd name="adj1" fmla="val 50361"/>
            <a:gd name="adj2" fmla="val 25171"/>
          </a:avLst>
        </a:prstGeom>
        <a:solidFill>
          <a:srgbClr val="00FF00"/>
        </a:solidFill>
        <a:ln w="9525">
          <a:solidFill>
            <a:srgbClr val="000000"/>
          </a:solidFill>
          <a:miter lim="800000"/>
          <a:headEnd/>
          <a:tailEnd/>
        </a:ln>
      </xdr:spPr>
    </xdr:sp>
    <xdr:clientData/>
  </xdr:twoCellAnchor>
  <xdr:twoCellAnchor>
    <xdr:from>
      <xdr:col>10</xdr:col>
      <xdr:colOff>323850</xdr:colOff>
      <xdr:row>50</xdr:row>
      <xdr:rowOff>55562</xdr:rowOff>
    </xdr:from>
    <xdr:to>
      <xdr:col>11</xdr:col>
      <xdr:colOff>352425</xdr:colOff>
      <xdr:row>52</xdr:row>
      <xdr:rowOff>82920</xdr:rowOff>
    </xdr:to>
    <xdr:sp macro="" textlink="">
      <xdr:nvSpPr>
        <xdr:cNvPr id="15" name="Text Box 27">
          <a:extLst>
            <a:ext uri="{FF2B5EF4-FFF2-40B4-BE49-F238E27FC236}">
              <a16:creationId xmlns:a16="http://schemas.microsoft.com/office/drawing/2014/main" id="{00000000-0008-0000-0900-00000F000000}"/>
            </a:ext>
          </a:extLst>
        </xdr:cNvPr>
        <xdr:cNvSpPr txBox="1">
          <a:spLocks noChangeArrowheads="1"/>
        </xdr:cNvSpPr>
      </xdr:nvSpPr>
      <xdr:spPr bwMode="auto">
        <a:xfrm>
          <a:off x="7943850" y="8101012"/>
          <a:ext cx="790575" cy="344858"/>
        </a:xfrm>
        <a:prstGeom prst="rect">
          <a:avLst/>
        </a:prstGeom>
        <a:noFill/>
        <a:ln w="6350" algn="ctr">
          <a:noFill/>
          <a:miter lim="800000"/>
          <a:headEnd/>
          <a:tailEnd/>
        </a:ln>
      </xdr:spPr>
      <xdr:txBody>
        <a:bodyPr wrap="square" lIns="89896" tIns="46746" rIns="89896" bIns="46746">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33450" fontAlgn="base">
            <a:spcBef>
              <a:spcPct val="0"/>
            </a:spcBef>
            <a:spcAft>
              <a:spcPct val="0"/>
            </a:spcAft>
            <a:buClr>
              <a:srgbClr val="FF3700"/>
            </a:buClr>
          </a:pPr>
          <a:r>
            <a:rPr lang="fr-FR" sz="800">
              <a:solidFill>
                <a:srgbClr val="282828"/>
              </a:solidFill>
            </a:rPr>
            <a:t>Sens de l’amélioration</a:t>
          </a:r>
        </a:p>
      </xdr:txBody>
    </xdr:sp>
    <xdr:clientData/>
  </xdr:twoCellAnchor>
  <xdr:twoCellAnchor>
    <xdr:from>
      <xdr:col>5</xdr:col>
      <xdr:colOff>377825</xdr:colOff>
      <xdr:row>15</xdr:row>
      <xdr:rowOff>114300</xdr:rowOff>
    </xdr:from>
    <xdr:to>
      <xdr:col>11</xdr:col>
      <xdr:colOff>265112</xdr:colOff>
      <xdr:row>20</xdr:row>
      <xdr:rowOff>92075</xdr:rowOff>
    </xdr:to>
    <xdr:sp macro="" textlink="">
      <xdr:nvSpPr>
        <xdr:cNvPr id="16" name="AutoShape 28">
          <a:extLst>
            <a:ext uri="{FF2B5EF4-FFF2-40B4-BE49-F238E27FC236}">
              <a16:creationId xmlns:a16="http://schemas.microsoft.com/office/drawing/2014/main" id="{00000000-0008-0000-0900-000010000000}"/>
            </a:ext>
          </a:extLst>
        </xdr:cNvPr>
        <xdr:cNvSpPr>
          <a:spLocks noChangeArrowheads="1"/>
        </xdr:cNvSpPr>
      </xdr:nvSpPr>
      <xdr:spPr bwMode="auto">
        <a:xfrm>
          <a:off x="4187825" y="2581275"/>
          <a:ext cx="4459287" cy="787400"/>
        </a:xfrm>
        <a:prstGeom prst="roundRect">
          <a:avLst>
            <a:gd name="adj" fmla="val 5940"/>
          </a:avLst>
        </a:prstGeom>
        <a:solidFill>
          <a:srgbClr val="9DB1C9">
            <a:alpha val="50195"/>
          </a:srgbClr>
        </a:solidFill>
        <a:ln w="9525" algn="ctr">
          <a:noFill/>
          <a:round/>
          <a:headEnd/>
          <a:tailEnd/>
        </a:ln>
      </xdr:spPr>
      <xdr:txBody>
        <a:bodyPr wrap="square" lIns="182980" tIns="111201" rIns="182980" bIns="111201"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84138" indent="-84138" algn="just" defTabSz="933450" fontAlgn="base">
            <a:spcBef>
              <a:spcPct val="0"/>
            </a:spcBef>
            <a:spcAft>
              <a:spcPct val="0"/>
            </a:spcAft>
          </a:pPr>
          <a:r>
            <a:rPr lang="fr-FR" sz="1200" b="1">
              <a:solidFill>
                <a:srgbClr val="000000"/>
              </a:solidFill>
              <a:ea typeface="MS PGothic" pitchFamily="34" charset="-128"/>
            </a:rPr>
            <a:t>Objectif : </a:t>
          </a:r>
          <a:endParaRPr lang="fr-FR" sz="1200">
            <a:solidFill>
              <a:srgbClr val="000000"/>
            </a:solidFill>
            <a:ea typeface="MS PGothic" pitchFamily="34" charset="-128"/>
          </a:endParaRPr>
        </a:p>
        <a:p>
          <a:pPr marL="84138" indent="-84138" algn="just" defTabSz="933450" fontAlgn="base">
            <a:spcBef>
              <a:spcPct val="0"/>
            </a:spcBef>
            <a:spcAft>
              <a:spcPct val="0"/>
            </a:spcAft>
          </a:pPr>
          <a:endParaRPr lang="fr-FR" sz="1200">
            <a:solidFill>
              <a:srgbClr val="000000"/>
            </a:solidFill>
            <a:ea typeface="MS PGothic" pitchFamily="34" charset="-128"/>
          </a:endParaRPr>
        </a:p>
        <a:p>
          <a:pPr marL="84138" indent="-84138" algn="just" defTabSz="933450" fontAlgn="base">
            <a:spcBef>
              <a:spcPct val="0"/>
            </a:spcBef>
            <a:spcAft>
              <a:spcPct val="0"/>
            </a:spcAft>
          </a:pPr>
          <a:endParaRPr lang="fr-FR" sz="1200">
            <a:solidFill>
              <a:srgbClr val="000000"/>
            </a:solidFill>
            <a:ea typeface="MS PGothic" pitchFamily="34" charset="-128"/>
          </a:endParaRPr>
        </a:p>
        <a:p>
          <a:pPr marL="84138" indent="-84138" algn="just" defTabSz="933450" fontAlgn="base">
            <a:spcBef>
              <a:spcPct val="0"/>
            </a:spcBef>
            <a:spcAft>
              <a:spcPct val="0"/>
            </a:spcAft>
          </a:pPr>
          <a:endParaRPr lang="fr-FR" sz="1200">
            <a:solidFill>
              <a:srgbClr val="000000"/>
            </a:solidFill>
            <a:ea typeface="MS PGothic" pitchFamily="34" charset="-128"/>
          </a:endParaRPr>
        </a:p>
      </xdr:txBody>
    </xdr:sp>
    <xdr:clientData/>
  </xdr:twoCellAnchor>
  <xdr:twoCellAnchor>
    <xdr:from>
      <xdr:col>0</xdr:col>
      <xdr:colOff>0</xdr:colOff>
      <xdr:row>15</xdr:row>
      <xdr:rowOff>111125</xdr:rowOff>
    </xdr:from>
    <xdr:to>
      <xdr:col>4</xdr:col>
      <xdr:colOff>622300</xdr:colOff>
      <xdr:row>16</xdr:row>
      <xdr:rowOff>133456</xdr:rowOff>
    </xdr:to>
    <xdr:sp macro="" textlink="">
      <xdr:nvSpPr>
        <xdr:cNvPr id="17" name="Rectangle 16">
          <a:extLst>
            <a:ext uri="{FF2B5EF4-FFF2-40B4-BE49-F238E27FC236}">
              <a16:creationId xmlns:a16="http://schemas.microsoft.com/office/drawing/2014/main" id="{00000000-0008-0000-0900-000011000000}"/>
            </a:ext>
          </a:extLst>
        </xdr:cNvPr>
        <xdr:cNvSpPr>
          <a:spLocks noChangeArrowheads="1"/>
        </xdr:cNvSpPr>
      </xdr:nvSpPr>
      <xdr:spPr bwMode="auto">
        <a:xfrm>
          <a:off x="0" y="2578100"/>
          <a:ext cx="3670300" cy="190500"/>
        </a:xfrm>
        <a:prstGeom prst="rect">
          <a:avLst/>
        </a:prstGeom>
        <a:solidFill>
          <a:srgbClr val="FFFF99"/>
        </a:solidFill>
        <a:ln w="6350" algn="ctr">
          <a:solidFill>
            <a:srgbClr val="F5D90B"/>
          </a:solidFill>
          <a:miter lim="800000"/>
          <a:headEnd/>
          <a:tailEnd/>
        </a:ln>
      </xdr:spPr>
      <xdr:txBody>
        <a:bodyPr wrap="square" lIns="89896" tIns="46746" rIns="89896" bIns="46746" anchor="ct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defTabSz="933450" fontAlgn="base">
            <a:spcBef>
              <a:spcPct val="0"/>
            </a:spcBef>
            <a:spcAft>
              <a:spcPct val="0"/>
            </a:spcAft>
            <a:buClr>
              <a:srgbClr val="FF3700"/>
            </a:buClr>
          </a:pPr>
          <a:r>
            <a:rPr lang="fr-FR" sz="1200" b="1">
              <a:solidFill>
                <a:srgbClr val="282828"/>
              </a:solidFill>
            </a:rPr>
            <a:t>Macro planning</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476250</xdr:colOff>
      <xdr:row>1</xdr:row>
      <xdr:rowOff>3174</xdr:rowOff>
    </xdr:from>
    <xdr:to>
      <xdr:col>10</xdr:col>
      <xdr:colOff>95250</xdr:colOff>
      <xdr:row>12</xdr:row>
      <xdr:rowOff>123825</xdr:rowOff>
    </xdr:to>
    <xdr:sp macro="" textlink="">
      <xdr:nvSpPr>
        <xdr:cNvPr id="2" name="Légende encadrée avec une bordure 1 1">
          <a:extLst>
            <a:ext uri="{FF2B5EF4-FFF2-40B4-BE49-F238E27FC236}">
              <a16:creationId xmlns:a16="http://schemas.microsoft.com/office/drawing/2014/main" id="{00000000-0008-0000-0A00-000002000000}"/>
            </a:ext>
          </a:extLst>
        </xdr:cNvPr>
        <xdr:cNvSpPr/>
      </xdr:nvSpPr>
      <xdr:spPr>
        <a:xfrm>
          <a:off x="4286250" y="171449"/>
          <a:ext cx="3429000" cy="1933576"/>
        </a:xfrm>
        <a:prstGeom prst="accentBorderCallout1">
          <a:avLst>
            <a:gd name="adj1" fmla="val 18750"/>
            <a:gd name="adj2" fmla="val -8333"/>
            <a:gd name="adj3" fmla="val 6509"/>
            <a:gd name="adj4" fmla="val -40549"/>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lnSpc>
              <a:spcPts val="900"/>
            </a:lnSpc>
          </a:pPr>
          <a:r>
            <a:rPr lang="fr-FR" sz="1100" i="0" baseline="0"/>
            <a:t>Standardisation  : pérennisation des mesures mises en place.  Pour cela utilisation de la check list de clôture.</a:t>
          </a:r>
        </a:p>
        <a:p>
          <a:pPr algn="l">
            <a:lnSpc>
              <a:spcPts val="900"/>
            </a:lnSpc>
          </a:pPr>
          <a:endParaRPr lang="fr-FR" sz="1100" i="0" baseline="0"/>
        </a:p>
        <a:p>
          <a:pPr algn="l">
            <a:lnSpc>
              <a:spcPts val="900"/>
            </a:lnSpc>
          </a:pPr>
          <a:r>
            <a:rPr lang="fr-FR" sz="1100" i="0" baseline="0"/>
            <a:t>Mise à jour des documents Qualité : AMDEC - Standards - Suivis OSPC...........</a:t>
          </a:r>
        </a:p>
        <a:p>
          <a:pPr algn="l">
            <a:lnSpc>
              <a:spcPts val="900"/>
            </a:lnSpc>
          </a:pPr>
          <a:endParaRPr lang="fr-FR" sz="1100" i="0" baseline="0"/>
        </a:p>
        <a:p>
          <a:pPr algn="l">
            <a:lnSpc>
              <a:spcPts val="900"/>
            </a:lnSpc>
          </a:pPr>
          <a:r>
            <a:rPr lang="fr-FR" sz="1100" i="0" baseline="0"/>
            <a:t>Capitalisation : clôture du document en y intégrant l'ensemble des éléments du projet dans le A3 de capitalisation</a:t>
          </a:r>
        </a:p>
        <a:p>
          <a:pPr algn="l">
            <a:lnSpc>
              <a:spcPts val="1200"/>
            </a:lnSpc>
          </a:pPr>
          <a:endParaRPr lang="fr-FR" sz="1100" i="0" baseline="0"/>
        </a:p>
        <a:p>
          <a:pPr algn="l">
            <a:lnSpc>
              <a:spcPts val="1200"/>
            </a:lnSpc>
          </a:pPr>
          <a:r>
            <a:rPr lang="fr-FR" sz="1100" i="0" baseline="0"/>
            <a:t>Partage avec les autres sites AMAL pour transversalisation</a:t>
          </a:r>
        </a:p>
        <a:p>
          <a:pPr algn="l">
            <a:lnSpc>
              <a:spcPts val="1200"/>
            </a:lnSpc>
          </a:pPr>
          <a:r>
            <a:rPr lang="fr-FR" sz="1100" i="0" baseline="0"/>
            <a:t>Alimentation de la Defotec BDN</a:t>
          </a:r>
          <a:endParaRPr lang="fr-FR" sz="1100" i="1" baseline="0"/>
        </a:p>
        <a:p>
          <a:pPr algn="l">
            <a:lnSpc>
              <a:spcPts val="1100"/>
            </a:lnSpc>
          </a:pPr>
          <a:endParaRPr lang="fr-FR" sz="1100" baseline="0"/>
        </a:p>
        <a:p>
          <a:pPr algn="l">
            <a:lnSpc>
              <a:spcPts val="1100"/>
            </a:lnSpc>
          </a:pPr>
          <a:endParaRPr lang="fr-FR"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8</xdr:row>
      <xdr:rowOff>0</xdr:rowOff>
    </xdr:from>
    <xdr:to>
      <xdr:col>4</xdr:col>
      <xdr:colOff>0</xdr:colOff>
      <xdr:row>8</xdr:row>
      <xdr:rowOff>0</xdr:rowOff>
    </xdr:to>
    <xdr:cxnSp macro="">
      <xdr:nvCxnSpPr>
        <xdr:cNvPr id="2" name="Connecteur droit 1">
          <a:extLst>
            <a:ext uri="{FF2B5EF4-FFF2-40B4-BE49-F238E27FC236}">
              <a16:creationId xmlns:a16="http://schemas.microsoft.com/office/drawing/2014/main" id="{1A292F2E-A8FC-4068-BE17-629EE04B7BB9}"/>
            </a:ext>
          </a:extLst>
        </xdr:cNvPr>
        <xdr:cNvCxnSpPr/>
      </xdr:nvCxnSpPr>
      <xdr:spPr>
        <a:xfrm>
          <a:off x="2381250" y="3533775"/>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8</xdr:row>
      <xdr:rowOff>0</xdr:rowOff>
    </xdr:from>
    <xdr:to>
      <xdr:col>3</xdr:col>
      <xdr:colOff>0</xdr:colOff>
      <xdr:row>8</xdr:row>
      <xdr:rowOff>0</xdr:rowOff>
    </xdr:to>
    <xdr:cxnSp macro="">
      <xdr:nvCxnSpPr>
        <xdr:cNvPr id="3" name="Connecteur droit 2">
          <a:extLst>
            <a:ext uri="{FF2B5EF4-FFF2-40B4-BE49-F238E27FC236}">
              <a16:creationId xmlns:a16="http://schemas.microsoft.com/office/drawing/2014/main" id="{D92B40C2-B8FA-4E6C-AF38-A9768FDDABF2}"/>
            </a:ext>
          </a:extLst>
        </xdr:cNvPr>
        <xdr:cNvCxnSpPr/>
      </xdr:nvCxnSpPr>
      <xdr:spPr>
        <a:xfrm>
          <a:off x="2209800" y="3533775"/>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xdr:row>
      <xdr:rowOff>0</xdr:rowOff>
    </xdr:from>
    <xdr:to>
      <xdr:col>7</xdr:col>
      <xdr:colOff>0</xdr:colOff>
      <xdr:row>8</xdr:row>
      <xdr:rowOff>0</xdr:rowOff>
    </xdr:to>
    <xdr:cxnSp macro="">
      <xdr:nvCxnSpPr>
        <xdr:cNvPr id="4" name="Connecteur droit 3">
          <a:extLst>
            <a:ext uri="{FF2B5EF4-FFF2-40B4-BE49-F238E27FC236}">
              <a16:creationId xmlns:a16="http://schemas.microsoft.com/office/drawing/2014/main" id="{C6147424-F42F-43A4-A5BF-CA670ED8DB64}"/>
            </a:ext>
          </a:extLst>
        </xdr:cNvPr>
        <xdr:cNvCxnSpPr/>
      </xdr:nvCxnSpPr>
      <xdr:spPr>
        <a:xfrm>
          <a:off x="4762500" y="3533775"/>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8</xdr:row>
      <xdr:rowOff>0</xdr:rowOff>
    </xdr:from>
    <xdr:to>
      <xdr:col>6</xdr:col>
      <xdr:colOff>0</xdr:colOff>
      <xdr:row>8</xdr:row>
      <xdr:rowOff>0</xdr:rowOff>
    </xdr:to>
    <xdr:cxnSp macro="">
      <xdr:nvCxnSpPr>
        <xdr:cNvPr id="5" name="Connecteur droit 4">
          <a:extLst>
            <a:ext uri="{FF2B5EF4-FFF2-40B4-BE49-F238E27FC236}">
              <a16:creationId xmlns:a16="http://schemas.microsoft.com/office/drawing/2014/main" id="{A0B82412-01AA-469F-9E6D-5E38C8E90077}"/>
            </a:ext>
          </a:extLst>
        </xdr:cNvPr>
        <xdr:cNvCxnSpPr/>
      </xdr:nvCxnSpPr>
      <xdr:spPr>
        <a:xfrm>
          <a:off x="4591050" y="3533775"/>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35</xdr:row>
      <xdr:rowOff>0</xdr:rowOff>
    </xdr:from>
    <xdr:to>
      <xdr:col>7</xdr:col>
      <xdr:colOff>0</xdr:colOff>
      <xdr:row>35</xdr:row>
      <xdr:rowOff>0</xdr:rowOff>
    </xdr:to>
    <xdr:cxnSp macro="">
      <xdr:nvCxnSpPr>
        <xdr:cNvPr id="6" name="Connecteur droit 5">
          <a:extLst>
            <a:ext uri="{FF2B5EF4-FFF2-40B4-BE49-F238E27FC236}">
              <a16:creationId xmlns:a16="http://schemas.microsoft.com/office/drawing/2014/main" id="{788FDBF8-694E-45E9-A697-EA48909637C1}"/>
            </a:ext>
          </a:extLst>
        </xdr:cNvPr>
        <xdr:cNvCxnSpPr/>
      </xdr:nvCxnSpPr>
      <xdr:spPr>
        <a:xfrm>
          <a:off x="4762500" y="28794075"/>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11113</xdr:colOff>
      <xdr:row>8</xdr:row>
      <xdr:rowOff>0</xdr:rowOff>
    </xdr:from>
    <xdr:to>
      <xdr:col>6</xdr:col>
      <xdr:colOff>11653</xdr:colOff>
      <xdr:row>35</xdr:row>
      <xdr:rowOff>1</xdr:rowOff>
    </xdr:to>
    <xdr:sp macro="" textlink="">
      <xdr:nvSpPr>
        <xdr:cNvPr id="7" name="Forme libre : forme 6">
          <a:extLst>
            <a:ext uri="{FF2B5EF4-FFF2-40B4-BE49-F238E27FC236}">
              <a16:creationId xmlns:a16="http://schemas.microsoft.com/office/drawing/2014/main" id="{6758F6B8-7218-4B3C-89E4-6B2AF29DF537}"/>
            </a:ext>
          </a:extLst>
        </xdr:cNvPr>
        <xdr:cNvSpPr/>
      </xdr:nvSpPr>
      <xdr:spPr>
        <a:xfrm>
          <a:off x="4773613" y="3533775"/>
          <a:ext cx="540" cy="25260301"/>
        </a:xfrm>
        <a:custGeom>
          <a:avLst/>
          <a:gdLst/>
          <a:ahLst/>
          <a:cxnLst/>
          <a:rect l="0" t="0" r="0" b="0"/>
          <a:pathLst>
            <a:path w="92076" h="2317751">
              <a:moveTo>
                <a:pt x="0" y="0"/>
              </a:moveTo>
              <a:lnTo>
                <a:pt x="0" y="2317750"/>
              </a:lnTo>
              <a:lnTo>
                <a:pt x="92075" y="23177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9</xdr:col>
      <xdr:colOff>0</xdr:colOff>
      <xdr:row>35</xdr:row>
      <xdr:rowOff>0</xdr:rowOff>
    </xdr:from>
    <xdr:to>
      <xdr:col>10</xdr:col>
      <xdr:colOff>0</xdr:colOff>
      <xdr:row>35</xdr:row>
      <xdr:rowOff>0</xdr:rowOff>
    </xdr:to>
    <xdr:cxnSp macro="">
      <xdr:nvCxnSpPr>
        <xdr:cNvPr id="8" name="Connecteur droit 7">
          <a:extLst>
            <a:ext uri="{FF2B5EF4-FFF2-40B4-BE49-F238E27FC236}">
              <a16:creationId xmlns:a16="http://schemas.microsoft.com/office/drawing/2014/main" id="{8E626A11-6A1F-40E3-B1AE-E699A8BF604C}"/>
            </a:ext>
          </a:extLst>
        </xdr:cNvPr>
        <xdr:cNvCxnSpPr/>
      </xdr:nvCxnSpPr>
      <xdr:spPr>
        <a:xfrm>
          <a:off x="7143750" y="28794075"/>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35</xdr:row>
      <xdr:rowOff>0</xdr:rowOff>
    </xdr:from>
    <xdr:to>
      <xdr:col>9</xdr:col>
      <xdr:colOff>0</xdr:colOff>
      <xdr:row>35</xdr:row>
      <xdr:rowOff>0</xdr:rowOff>
    </xdr:to>
    <xdr:cxnSp macro="">
      <xdr:nvCxnSpPr>
        <xdr:cNvPr id="9" name="Connecteur droit 8">
          <a:extLst>
            <a:ext uri="{FF2B5EF4-FFF2-40B4-BE49-F238E27FC236}">
              <a16:creationId xmlns:a16="http://schemas.microsoft.com/office/drawing/2014/main" id="{C4B1D8E8-1895-4BB3-9E80-AEB63D5C634E}"/>
            </a:ext>
          </a:extLst>
        </xdr:cNvPr>
        <xdr:cNvCxnSpPr/>
      </xdr:nvCxnSpPr>
      <xdr:spPr>
        <a:xfrm>
          <a:off x="6972300" y="28794075"/>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38</xdr:row>
      <xdr:rowOff>0</xdr:rowOff>
    </xdr:from>
    <xdr:to>
      <xdr:col>10</xdr:col>
      <xdr:colOff>0</xdr:colOff>
      <xdr:row>38</xdr:row>
      <xdr:rowOff>0</xdr:rowOff>
    </xdr:to>
    <xdr:cxnSp macro="">
      <xdr:nvCxnSpPr>
        <xdr:cNvPr id="10" name="Connecteur droit 9">
          <a:extLst>
            <a:ext uri="{FF2B5EF4-FFF2-40B4-BE49-F238E27FC236}">
              <a16:creationId xmlns:a16="http://schemas.microsoft.com/office/drawing/2014/main" id="{8AFE7F4C-CDE7-4AD8-B10A-9F69B33EAAA1}"/>
            </a:ext>
          </a:extLst>
        </xdr:cNvPr>
        <xdr:cNvCxnSpPr/>
      </xdr:nvCxnSpPr>
      <xdr:spPr>
        <a:xfrm>
          <a:off x="7143750" y="31289625"/>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11113</xdr:colOff>
      <xdr:row>35</xdr:row>
      <xdr:rowOff>0</xdr:rowOff>
    </xdr:from>
    <xdr:to>
      <xdr:col>9</xdr:col>
      <xdr:colOff>11113</xdr:colOff>
      <xdr:row>38</xdr:row>
      <xdr:rowOff>1</xdr:rowOff>
    </xdr:to>
    <xdr:sp macro="" textlink="">
      <xdr:nvSpPr>
        <xdr:cNvPr id="11" name="Forme libre : forme 10">
          <a:extLst>
            <a:ext uri="{FF2B5EF4-FFF2-40B4-BE49-F238E27FC236}">
              <a16:creationId xmlns:a16="http://schemas.microsoft.com/office/drawing/2014/main" id="{913D0DF8-29B1-4761-9E4C-D79796BAD963}"/>
            </a:ext>
          </a:extLst>
        </xdr:cNvPr>
        <xdr:cNvSpPr/>
      </xdr:nvSpPr>
      <xdr:spPr>
        <a:xfrm>
          <a:off x="7154863" y="28794075"/>
          <a:ext cx="0" cy="2495551"/>
        </a:xfrm>
        <a:custGeom>
          <a:avLst/>
          <a:gdLst/>
          <a:ahLst/>
          <a:cxnLst/>
          <a:rect l="0" t="0" r="0" b="0"/>
          <a:pathLst>
            <a:path w="92076" h="1301751">
              <a:moveTo>
                <a:pt x="0" y="0"/>
              </a:moveTo>
              <a:lnTo>
                <a:pt x="0" y="1301750"/>
              </a:lnTo>
              <a:lnTo>
                <a:pt x="92075" y="13017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9</xdr:col>
      <xdr:colOff>0</xdr:colOff>
      <xdr:row>8</xdr:row>
      <xdr:rowOff>0</xdr:rowOff>
    </xdr:from>
    <xdr:to>
      <xdr:col>10</xdr:col>
      <xdr:colOff>0</xdr:colOff>
      <xdr:row>8</xdr:row>
      <xdr:rowOff>0</xdr:rowOff>
    </xdr:to>
    <xdr:cxnSp macro="">
      <xdr:nvCxnSpPr>
        <xdr:cNvPr id="12" name="Connecteur droit 11">
          <a:extLst>
            <a:ext uri="{FF2B5EF4-FFF2-40B4-BE49-F238E27FC236}">
              <a16:creationId xmlns:a16="http://schemas.microsoft.com/office/drawing/2014/main" id="{46BC85A5-EF9F-4794-BB0A-540DF94795DF}"/>
            </a:ext>
          </a:extLst>
        </xdr:cNvPr>
        <xdr:cNvCxnSpPr/>
      </xdr:nvCxnSpPr>
      <xdr:spPr>
        <a:xfrm>
          <a:off x="7143750" y="3533775"/>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8</xdr:row>
      <xdr:rowOff>0</xdr:rowOff>
    </xdr:from>
    <xdr:to>
      <xdr:col>9</xdr:col>
      <xdr:colOff>0</xdr:colOff>
      <xdr:row>8</xdr:row>
      <xdr:rowOff>0</xdr:rowOff>
    </xdr:to>
    <xdr:cxnSp macro="">
      <xdr:nvCxnSpPr>
        <xdr:cNvPr id="13" name="Connecteur droit 12">
          <a:extLst>
            <a:ext uri="{FF2B5EF4-FFF2-40B4-BE49-F238E27FC236}">
              <a16:creationId xmlns:a16="http://schemas.microsoft.com/office/drawing/2014/main" id="{E86C5971-10FF-4AF5-8B7E-ED963081153D}"/>
            </a:ext>
          </a:extLst>
        </xdr:cNvPr>
        <xdr:cNvCxnSpPr/>
      </xdr:nvCxnSpPr>
      <xdr:spPr>
        <a:xfrm>
          <a:off x="6972300" y="3533775"/>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59</xdr:row>
      <xdr:rowOff>0</xdr:rowOff>
    </xdr:from>
    <xdr:to>
      <xdr:col>4</xdr:col>
      <xdr:colOff>0</xdr:colOff>
      <xdr:row>59</xdr:row>
      <xdr:rowOff>0</xdr:rowOff>
    </xdr:to>
    <xdr:cxnSp macro="">
      <xdr:nvCxnSpPr>
        <xdr:cNvPr id="14" name="Connecteur droit 13">
          <a:extLst>
            <a:ext uri="{FF2B5EF4-FFF2-40B4-BE49-F238E27FC236}">
              <a16:creationId xmlns:a16="http://schemas.microsoft.com/office/drawing/2014/main" id="{C9BDF84C-8FCF-4529-976C-4ED930AD38E8}"/>
            </a:ext>
          </a:extLst>
        </xdr:cNvPr>
        <xdr:cNvCxnSpPr/>
      </xdr:nvCxnSpPr>
      <xdr:spPr>
        <a:xfrm>
          <a:off x="2381250" y="4989195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11113</xdr:colOff>
      <xdr:row>8</xdr:row>
      <xdr:rowOff>0</xdr:rowOff>
    </xdr:from>
    <xdr:to>
      <xdr:col>3</xdr:col>
      <xdr:colOff>11113</xdr:colOff>
      <xdr:row>59</xdr:row>
      <xdr:rowOff>1</xdr:rowOff>
    </xdr:to>
    <xdr:sp macro="" textlink="">
      <xdr:nvSpPr>
        <xdr:cNvPr id="15" name="Forme libre : forme 14">
          <a:extLst>
            <a:ext uri="{FF2B5EF4-FFF2-40B4-BE49-F238E27FC236}">
              <a16:creationId xmlns:a16="http://schemas.microsoft.com/office/drawing/2014/main" id="{0972D609-5712-4740-B34E-D77D97F0181D}"/>
            </a:ext>
          </a:extLst>
        </xdr:cNvPr>
        <xdr:cNvSpPr/>
      </xdr:nvSpPr>
      <xdr:spPr>
        <a:xfrm>
          <a:off x="2392363" y="3533775"/>
          <a:ext cx="0" cy="46358176"/>
        </a:xfrm>
        <a:custGeom>
          <a:avLst/>
          <a:gdLst/>
          <a:ahLst/>
          <a:cxnLst/>
          <a:rect l="0" t="0" r="0" b="0"/>
          <a:pathLst>
            <a:path w="92076" h="9048751">
              <a:moveTo>
                <a:pt x="0" y="0"/>
              </a:moveTo>
              <a:lnTo>
                <a:pt x="0" y="9048750"/>
              </a:lnTo>
              <a:lnTo>
                <a:pt x="92075" y="90487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6</xdr:col>
      <xdr:colOff>0</xdr:colOff>
      <xdr:row>40</xdr:row>
      <xdr:rowOff>260350</xdr:rowOff>
    </xdr:from>
    <xdr:to>
      <xdr:col>7</xdr:col>
      <xdr:colOff>0</xdr:colOff>
      <xdr:row>40</xdr:row>
      <xdr:rowOff>260350</xdr:rowOff>
    </xdr:to>
    <xdr:cxnSp macro="">
      <xdr:nvCxnSpPr>
        <xdr:cNvPr id="16" name="Connecteur droit 15">
          <a:extLst>
            <a:ext uri="{FF2B5EF4-FFF2-40B4-BE49-F238E27FC236}">
              <a16:creationId xmlns:a16="http://schemas.microsoft.com/office/drawing/2014/main" id="{BD6E933D-D88F-42F7-999F-A25065EDB828}"/>
            </a:ext>
          </a:extLst>
        </xdr:cNvPr>
        <xdr:cNvCxnSpPr/>
      </xdr:nvCxnSpPr>
      <xdr:spPr>
        <a:xfrm>
          <a:off x="4762500" y="339217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11113</xdr:colOff>
      <xdr:row>35</xdr:row>
      <xdr:rowOff>0</xdr:rowOff>
    </xdr:from>
    <xdr:to>
      <xdr:col>6</xdr:col>
      <xdr:colOff>11653</xdr:colOff>
      <xdr:row>40</xdr:row>
      <xdr:rowOff>260437</xdr:rowOff>
    </xdr:to>
    <xdr:sp macro="" textlink="">
      <xdr:nvSpPr>
        <xdr:cNvPr id="17" name="Forme libre : forme 16">
          <a:extLst>
            <a:ext uri="{FF2B5EF4-FFF2-40B4-BE49-F238E27FC236}">
              <a16:creationId xmlns:a16="http://schemas.microsoft.com/office/drawing/2014/main" id="{85667408-919A-4344-83C1-AC656E0B8244}"/>
            </a:ext>
          </a:extLst>
        </xdr:cNvPr>
        <xdr:cNvSpPr/>
      </xdr:nvSpPr>
      <xdr:spPr>
        <a:xfrm>
          <a:off x="4773613" y="28794075"/>
          <a:ext cx="540" cy="5127712"/>
        </a:xfrm>
        <a:custGeom>
          <a:avLst/>
          <a:gdLst/>
          <a:ahLst/>
          <a:cxnLst/>
          <a:rect l="0" t="0" r="0" b="0"/>
          <a:pathLst>
            <a:path w="92076" h="5959476">
              <a:moveTo>
                <a:pt x="0" y="0"/>
              </a:moveTo>
              <a:lnTo>
                <a:pt x="0" y="5959475"/>
              </a:lnTo>
              <a:lnTo>
                <a:pt x="92075" y="5959475"/>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9</xdr:col>
      <xdr:colOff>0</xdr:colOff>
      <xdr:row>40</xdr:row>
      <xdr:rowOff>260350</xdr:rowOff>
    </xdr:from>
    <xdr:to>
      <xdr:col>10</xdr:col>
      <xdr:colOff>0</xdr:colOff>
      <xdr:row>40</xdr:row>
      <xdr:rowOff>260350</xdr:rowOff>
    </xdr:to>
    <xdr:cxnSp macro="">
      <xdr:nvCxnSpPr>
        <xdr:cNvPr id="18" name="Connecteur droit 17">
          <a:extLst>
            <a:ext uri="{FF2B5EF4-FFF2-40B4-BE49-F238E27FC236}">
              <a16:creationId xmlns:a16="http://schemas.microsoft.com/office/drawing/2014/main" id="{5496C232-34D4-4F10-90B8-093F0280BF35}"/>
            </a:ext>
          </a:extLst>
        </xdr:cNvPr>
        <xdr:cNvCxnSpPr/>
      </xdr:nvCxnSpPr>
      <xdr:spPr>
        <a:xfrm>
          <a:off x="7143750" y="339217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40</xdr:row>
      <xdr:rowOff>260350</xdr:rowOff>
    </xdr:from>
    <xdr:to>
      <xdr:col>9</xdr:col>
      <xdr:colOff>0</xdr:colOff>
      <xdr:row>40</xdr:row>
      <xdr:rowOff>260350</xdr:rowOff>
    </xdr:to>
    <xdr:cxnSp macro="">
      <xdr:nvCxnSpPr>
        <xdr:cNvPr id="19" name="Connecteur droit 18">
          <a:extLst>
            <a:ext uri="{FF2B5EF4-FFF2-40B4-BE49-F238E27FC236}">
              <a16:creationId xmlns:a16="http://schemas.microsoft.com/office/drawing/2014/main" id="{97A40C2F-B89B-4F59-95A5-01B4D01953DB}"/>
            </a:ext>
          </a:extLst>
        </xdr:cNvPr>
        <xdr:cNvCxnSpPr/>
      </xdr:nvCxnSpPr>
      <xdr:spPr>
        <a:xfrm>
          <a:off x="6972300" y="33921700"/>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43</xdr:row>
      <xdr:rowOff>260350</xdr:rowOff>
    </xdr:from>
    <xdr:to>
      <xdr:col>10</xdr:col>
      <xdr:colOff>0</xdr:colOff>
      <xdr:row>43</xdr:row>
      <xdr:rowOff>260350</xdr:rowOff>
    </xdr:to>
    <xdr:cxnSp macro="">
      <xdr:nvCxnSpPr>
        <xdr:cNvPr id="20" name="Connecteur droit 19">
          <a:extLst>
            <a:ext uri="{FF2B5EF4-FFF2-40B4-BE49-F238E27FC236}">
              <a16:creationId xmlns:a16="http://schemas.microsoft.com/office/drawing/2014/main" id="{D64EABB8-12C9-439C-9891-07059AE9366F}"/>
            </a:ext>
          </a:extLst>
        </xdr:cNvPr>
        <xdr:cNvCxnSpPr/>
      </xdr:nvCxnSpPr>
      <xdr:spPr>
        <a:xfrm>
          <a:off x="7143750" y="35664775"/>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11113</xdr:colOff>
      <xdr:row>40</xdr:row>
      <xdr:rowOff>260350</xdr:rowOff>
    </xdr:from>
    <xdr:to>
      <xdr:col>9</xdr:col>
      <xdr:colOff>11113</xdr:colOff>
      <xdr:row>43</xdr:row>
      <xdr:rowOff>260351</xdr:rowOff>
    </xdr:to>
    <xdr:sp macro="" textlink="">
      <xdr:nvSpPr>
        <xdr:cNvPr id="21" name="Forme libre : forme 20">
          <a:extLst>
            <a:ext uri="{FF2B5EF4-FFF2-40B4-BE49-F238E27FC236}">
              <a16:creationId xmlns:a16="http://schemas.microsoft.com/office/drawing/2014/main" id="{D7F15AE4-DD6D-4B7D-A955-80102311285B}"/>
            </a:ext>
          </a:extLst>
        </xdr:cNvPr>
        <xdr:cNvSpPr/>
      </xdr:nvSpPr>
      <xdr:spPr>
        <a:xfrm>
          <a:off x="7154863" y="33921700"/>
          <a:ext cx="0" cy="1743076"/>
        </a:xfrm>
        <a:custGeom>
          <a:avLst/>
          <a:gdLst/>
          <a:ahLst/>
          <a:cxnLst/>
          <a:rect l="0" t="0" r="0" b="0"/>
          <a:pathLst>
            <a:path w="92076" h="1543051">
              <a:moveTo>
                <a:pt x="0" y="0"/>
              </a:moveTo>
              <a:lnTo>
                <a:pt x="0" y="1543050"/>
              </a:lnTo>
              <a:lnTo>
                <a:pt x="92075" y="15430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12</xdr:col>
      <xdr:colOff>0</xdr:colOff>
      <xdr:row>43</xdr:row>
      <xdr:rowOff>260350</xdr:rowOff>
    </xdr:from>
    <xdr:to>
      <xdr:col>13</xdr:col>
      <xdr:colOff>0</xdr:colOff>
      <xdr:row>43</xdr:row>
      <xdr:rowOff>260350</xdr:rowOff>
    </xdr:to>
    <xdr:cxnSp macro="">
      <xdr:nvCxnSpPr>
        <xdr:cNvPr id="22" name="Connecteur droit 21">
          <a:extLst>
            <a:ext uri="{FF2B5EF4-FFF2-40B4-BE49-F238E27FC236}">
              <a16:creationId xmlns:a16="http://schemas.microsoft.com/office/drawing/2014/main" id="{2AF93C04-197A-427B-9534-A006FFF7FF52}"/>
            </a:ext>
          </a:extLst>
        </xdr:cNvPr>
        <xdr:cNvCxnSpPr/>
      </xdr:nvCxnSpPr>
      <xdr:spPr>
        <a:xfrm>
          <a:off x="9525000" y="35664775"/>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43</xdr:row>
      <xdr:rowOff>260350</xdr:rowOff>
    </xdr:from>
    <xdr:to>
      <xdr:col>12</xdr:col>
      <xdr:colOff>0</xdr:colOff>
      <xdr:row>43</xdr:row>
      <xdr:rowOff>260350</xdr:rowOff>
    </xdr:to>
    <xdr:cxnSp macro="">
      <xdr:nvCxnSpPr>
        <xdr:cNvPr id="23" name="Connecteur droit 22">
          <a:extLst>
            <a:ext uri="{FF2B5EF4-FFF2-40B4-BE49-F238E27FC236}">
              <a16:creationId xmlns:a16="http://schemas.microsoft.com/office/drawing/2014/main" id="{1EF5B304-DAC7-4C59-9FA8-E5BB39645E1F}"/>
            </a:ext>
          </a:extLst>
        </xdr:cNvPr>
        <xdr:cNvCxnSpPr/>
      </xdr:nvCxnSpPr>
      <xdr:spPr>
        <a:xfrm>
          <a:off x="9353550" y="35664775"/>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59</xdr:row>
      <xdr:rowOff>0</xdr:rowOff>
    </xdr:from>
    <xdr:to>
      <xdr:col>7</xdr:col>
      <xdr:colOff>0</xdr:colOff>
      <xdr:row>59</xdr:row>
      <xdr:rowOff>0</xdr:rowOff>
    </xdr:to>
    <xdr:cxnSp macro="">
      <xdr:nvCxnSpPr>
        <xdr:cNvPr id="24" name="Connecteur droit 23">
          <a:extLst>
            <a:ext uri="{FF2B5EF4-FFF2-40B4-BE49-F238E27FC236}">
              <a16:creationId xmlns:a16="http://schemas.microsoft.com/office/drawing/2014/main" id="{9D1013A9-06AC-457F-A98D-D0FD15CA60B8}"/>
            </a:ext>
          </a:extLst>
        </xdr:cNvPr>
        <xdr:cNvCxnSpPr/>
      </xdr:nvCxnSpPr>
      <xdr:spPr>
        <a:xfrm>
          <a:off x="4762500" y="4989195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59</xdr:row>
      <xdr:rowOff>0</xdr:rowOff>
    </xdr:from>
    <xdr:to>
      <xdr:col>6</xdr:col>
      <xdr:colOff>0</xdr:colOff>
      <xdr:row>59</xdr:row>
      <xdr:rowOff>0</xdr:rowOff>
    </xdr:to>
    <xdr:cxnSp macro="">
      <xdr:nvCxnSpPr>
        <xdr:cNvPr id="25" name="Connecteur droit 24">
          <a:extLst>
            <a:ext uri="{FF2B5EF4-FFF2-40B4-BE49-F238E27FC236}">
              <a16:creationId xmlns:a16="http://schemas.microsoft.com/office/drawing/2014/main" id="{8D03927B-EF88-4847-913E-8E55488A2E1B}"/>
            </a:ext>
          </a:extLst>
        </xdr:cNvPr>
        <xdr:cNvCxnSpPr/>
      </xdr:nvCxnSpPr>
      <xdr:spPr>
        <a:xfrm>
          <a:off x="4591050" y="49891950"/>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59</xdr:row>
      <xdr:rowOff>0</xdr:rowOff>
    </xdr:from>
    <xdr:to>
      <xdr:col>10</xdr:col>
      <xdr:colOff>0</xdr:colOff>
      <xdr:row>59</xdr:row>
      <xdr:rowOff>0</xdr:rowOff>
    </xdr:to>
    <xdr:cxnSp macro="">
      <xdr:nvCxnSpPr>
        <xdr:cNvPr id="26" name="Connecteur droit 25">
          <a:extLst>
            <a:ext uri="{FF2B5EF4-FFF2-40B4-BE49-F238E27FC236}">
              <a16:creationId xmlns:a16="http://schemas.microsoft.com/office/drawing/2014/main" id="{6C78542E-EE41-47FA-880D-07C9FC10CF7B}"/>
            </a:ext>
          </a:extLst>
        </xdr:cNvPr>
        <xdr:cNvCxnSpPr/>
      </xdr:nvCxnSpPr>
      <xdr:spPr>
        <a:xfrm>
          <a:off x="7143750" y="4989195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59</xdr:row>
      <xdr:rowOff>0</xdr:rowOff>
    </xdr:from>
    <xdr:to>
      <xdr:col>9</xdr:col>
      <xdr:colOff>0</xdr:colOff>
      <xdr:row>59</xdr:row>
      <xdr:rowOff>0</xdr:rowOff>
    </xdr:to>
    <xdr:cxnSp macro="">
      <xdr:nvCxnSpPr>
        <xdr:cNvPr id="27" name="Connecteur droit 26">
          <a:extLst>
            <a:ext uri="{FF2B5EF4-FFF2-40B4-BE49-F238E27FC236}">
              <a16:creationId xmlns:a16="http://schemas.microsoft.com/office/drawing/2014/main" id="{01664B53-7392-4DAC-B6F0-ED0546E4DAFB}"/>
            </a:ext>
          </a:extLst>
        </xdr:cNvPr>
        <xdr:cNvCxnSpPr/>
      </xdr:nvCxnSpPr>
      <xdr:spPr>
        <a:xfrm>
          <a:off x="6972300" y="49891950"/>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62</xdr:row>
      <xdr:rowOff>0</xdr:rowOff>
    </xdr:from>
    <xdr:to>
      <xdr:col>10</xdr:col>
      <xdr:colOff>0</xdr:colOff>
      <xdr:row>62</xdr:row>
      <xdr:rowOff>0</xdr:rowOff>
    </xdr:to>
    <xdr:cxnSp macro="">
      <xdr:nvCxnSpPr>
        <xdr:cNvPr id="28" name="Connecteur droit 27">
          <a:extLst>
            <a:ext uri="{FF2B5EF4-FFF2-40B4-BE49-F238E27FC236}">
              <a16:creationId xmlns:a16="http://schemas.microsoft.com/office/drawing/2014/main" id="{1E31D5E7-CFA3-4B44-8BDB-68DCD24D7C56}"/>
            </a:ext>
          </a:extLst>
        </xdr:cNvPr>
        <xdr:cNvCxnSpPr/>
      </xdr:nvCxnSpPr>
      <xdr:spPr>
        <a:xfrm>
          <a:off x="7143750" y="5191125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11113</xdr:colOff>
      <xdr:row>59</xdr:row>
      <xdr:rowOff>0</xdr:rowOff>
    </xdr:from>
    <xdr:to>
      <xdr:col>9</xdr:col>
      <xdr:colOff>11113</xdr:colOff>
      <xdr:row>62</xdr:row>
      <xdr:rowOff>1</xdr:rowOff>
    </xdr:to>
    <xdr:sp macro="" textlink="">
      <xdr:nvSpPr>
        <xdr:cNvPr id="29" name="Forme libre : forme 28">
          <a:extLst>
            <a:ext uri="{FF2B5EF4-FFF2-40B4-BE49-F238E27FC236}">
              <a16:creationId xmlns:a16="http://schemas.microsoft.com/office/drawing/2014/main" id="{F338401B-8A1A-4D59-BFF3-A8EBE3725D48}"/>
            </a:ext>
          </a:extLst>
        </xdr:cNvPr>
        <xdr:cNvSpPr/>
      </xdr:nvSpPr>
      <xdr:spPr>
        <a:xfrm>
          <a:off x="7154863" y="49891950"/>
          <a:ext cx="0" cy="2019301"/>
        </a:xfrm>
        <a:custGeom>
          <a:avLst/>
          <a:gdLst/>
          <a:ahLst/>
          <a:cxnLst/>
          <a:rect l="0" t="0" r="0" b="0"/>
          <a:pathLst>
            <a:path w="92076" h="2317751">
              <a:moveTo>
                <a:pt x="0" y="0"/>
              </a:moveTo>
              <a:lnTo>
                <a:pt x="0" y="2317750"/>
              </a:lnTo>
              <a:lnTo>
                <a:pt x="92075" y="23177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9</xdr:col>
      <xdr:colOff>0</xdr:colOff>
      <xdr:row>10</xdr:row>
      <xdr:rowOff>260350</xdr:rowOff>
    </xdr:from>
    <xdr:to>
      <xdr:col>10</xdr:col>
      <xdr:colOff>0</xdr:colOff>
      <xdr:row>10</xdr:row>
      <xdr:rowOff>260350</xdr:rowOff>
    </xdr:to>
    <xdr:cxnSp macro="">
      <xdr:nvCxnSpPr>
        <xdr:cNvPr id="30" name="Connecteur droit 29">
          <a:extLst>
            <a:ext uri="{FF2B5EF4-FFF2-40B4-BE49-F238E27FC236}">
              <a16:creationId xmlns:a16="http://schemas.microsoft.com/office/drawing/2014/main" id="{BD4A5B45-4B43-41BD-9FDB-F36870BB8637}"/>
            </a:ext>
          </a:extLst>
        </xdr:cNvPr>
        <xdr:cNvCxnSpPr/>
      </xdr:nvCxnSpPr>
      <xdr:spPr>
        <a:xfrm>
          <a:off x="7143750" y="608965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11113</xdr:colOff>
      <xdr:row>8</xdr:row>
      <xdr:rowOff>0</xdr:rowOff>
    </xdr:from>
    <xdr:to>
      <xdr:col>9</xdr:col>
      <xdr:colOff>11113</xdr:colOff>
      <xdr:row>10</xdr:row>
      <xdr:rowOff>260711</xdr:rowOff>
    </xdr:to>
    <xdr:sp macro="" textlink="">
      <xdr:nvSpPr>
        <xdr:cNvPr id="31" name="Forme libre : forme 30">
          <a:extLst>
            <a:ext uri="{FF2B5EF4-FFF2-40B4-BE49-F238E27FC236}">
              <a16:creationId xmlns:a16="http://schemas.microsoft.com/office/drawing/2014/main" id="{08870800-F20F-48CD-B0F1-54DA04E3AE59}"/>
            </a:ext>
          </a:extLst>
        </xdr:cNvPr>
        <xdr:cNvSpPr/>
      </xdr:nvSpPr>
      <xdr:spPr>
        <a:xfrm>
          <a:off x="7154863" y="3533775"/>
          <a:ext cx="0" cy="2556236"/>
        </a:xfrm>
        <a:custGeom>
          <a:avLst/>
          <a:gdLst/>
          <a:ahLst/>
          <a:cxnLst/>
          <a:rect l="0" t="0" r="0" b="0"/>
          <a:pathLst>
            <a:path w="92076" h="2308226">
              <a:moveTo>
                <a:pt x="0" y="0"/>
              </a:moveTo>
              <a:lnTo>
                <a:pt x="0" y="2308225"/>
              </a:lnTo>
              <a:lnTo>
                <a:pt x="92075" y="2308225"/>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12</xdr:col>
      <xdr:colOff>0</xdr:colOff>
      <xdr:row>10</xdr:row>
      <xdr:rowOff>260350</xdr:rowOff>
    </xdr:from>
    <xdr:to>
      <xdr:col>13</xdr:col>
      <xdr:colOff>0</xdr:colOff>
      <xdr:row>10</xdr:row>
      <xdr:rowOff>260350</xdr:rowOff>
    </xdr:to>
    <xdr:cxnSp macro="">
      <xdr:nvCxnSpPr>
        <xdr:cNvPr id="32" name="Connecteur droit 31">
          <a:extLst>
            <a:ext uri="{FF2B5EF4-FFF2-40B4-BE49-F238E27FC236}">
              <a16:creationId xmlns:a16="http://schemas.microsoft.com/office/drawing/2014/main" id="{BBB41AA1-56A7-4A7B-AAA0-1DAF10C6746C}"/>
            </a:ext>
          </a:extLst>
        </xdr:cNvPr>
        <xdr:cNvCxnSpPr/>
      </xdr:nvCxnSpPr>
      <xdr:spPr>
        <a:xfrm>
          <a:off x="9525000" y="608965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10</xdr:row>
      <xdr:rowOff>260350</xdr:rowOff>
    </xdr:from>
    <xdr:to>
      <xdr:col>12</xdr:col>
      <xdr:colOff>0</xdr:colOff>
      <xdr:row>10</xdr:row>
      <xdr:rowOff>260350</xdr:rowOff>
    </xdr:to>
    <xdr:cxnSp macro="">
      <xdr:nvCxnSpPr>
        <xdr:cNvPr id="33" name="Connecteur droit 32">
          <a:extLst>
            <a:ext uri="{FF2B5EF4-FFF2-40B4-BE49-F238E27FC236}">
              <a16:creationId xmlns:a16="http://schemas.microsoft.com/office/drawing/2014/main" id="{E6EE0911-FB32-422A-814E-76C07E72DA71}"/>
            </a:ext>
          </a:extLst>
        </xdr:cNvPr>
        <xdr:cNvCxnSpPr/>
      </xdr:nvCxnSpPr>
      <xdr:spPr>
        <a:xfrm>
          <a:off x="9353550" y="6089650"/>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11113</xdr:colOff>
      <xdr:row>10</xdr:row>
      <xdr:rowOff>260350</xdr:rowOff>
    </xdr:from>
    <xdr:to>
      <xdr:col>12</xdr:col>
      <xdr:colOff>37953</xdr:colOff>
      <xdr:row>20</xdr:row>
      <xdr:rowOff>1592</xdr:rowOff>
    </xdr:to>
    <xdr:sp macro="" textlink="">
      <xdr:nvSpPr>
        <xdr:cNvPr id="34" name="Forme libre : forme 33">
          <a:extLst>
            <a:ext uri="{FF2B5EF4-FFF2-40B4-BE49-F238E27FC236}">
              <a16:creationId xmlns:a16="http://schemas.microsoft.com/office/drawing/2014/main" id="{2515895E-23CF-4473-BC9C-2F6B308AFC33}"/>
            </a:ext>
          </a:extLst>
        </xdr:cNvPr>
        <xdr:cNvSpPr/>
      </xdr:nvSpPr>
      <xdr:spPr>
        <a:xfrm>
          <a:off x="9536113" y="6089650"/>
          <a:ext cx="26840" cy="8247067"/>
        </a:xfrm>
        <a:custGeom>
          <a:avLst/>
          <a:gdLst/>
          <a:ahLst/>
          <a:cxnLst/>
          <a:rect l="0" t="0" r="0" b="0"/>
          <a:pathLst>
            <a:path w="92076" h="2051051">
              <a:moveTo>
                <a:pt x="0" y="0"/>
              </a:moveTo>
              <a:lnTo>
                <a:pt x="0" y="2051050"/>
              </a:lnTo>
              <a:lnTo>
                <a:pt x="92075" y="20510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12</xdr:col>
      <xdr:colOff>11113</xdr:colOff>
      <xdr:row>19</xdr:row>
      <xdr:rowOff>0</xdr:rowOff>
    </xdr:from>
    <xdr:to>
      <xdr:col>12</xdr:col>
      <xdr:colOff>11113</xdr:colOff>
      <xdr:row>20</xdr:row>
      <xdr:rowOff>3561</xdr:rowOff>
    </xdr:to>
    <xdr:sp macro="" textlink="">
      <xdr:nvSpPr>
        <xdr:cNvPr id="35" name="Forme libre : forme 34">
          <a:extLst>
            <a:ext uri="{FF2B5EF4-FFF2-40B4-BE49-F238E27FC236}">
              <a16:creationId xmlns:a16="http://schemas.microsoft.com/office/drawing/2014/main" id="{A6B3B23F-E409-464E-912D-A4F3277AF034}"/>
            </a:ext>
          </a:extLst>
        </xdr:cNvPr>
        <xdr:cNvSpPr/>
      </xdr:nvSpPr>
      <xdr:spPr>
        <a:xfrm>
          <a:off x="9536113" y="14068425"/>
          <a:ext cx="0" cy="270261"/>
        </a:xfrm>
        <a:custGeom>
          <a:avLst/>
          <a:gdLst/>
          <a:ahLst/>
          <a:cxnLst/>
          <a:rect l="0" t="0" r="0" b="0"/>
          <a:pathLst>
            <a:path w="92076" h="2813051">
              <a:moveTo>
                <a:pt x="0" y="0"/>
              </a:moveTo>
              <a:lnTo>
                <a:pt x="0" y="2813050"/>
              </a:lnTo>
              <a:lnTo>
                <a:pt x="92075" y="28130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15</xdr:col>
      <xdr:colOff>0</xdr:colOff>
      <xdr:row>19</xdr:row>
      <xdr:rowOff>260350</xdr:rowOff>
    </xdr:from>
    <xdr:to>
      <xdr:col>16</xdr:col>
      <xdr:colOff>0</xdr:colOff>
      <xdr:row>19</xdr:row>
      <xdr:rowOff>260350</xdr:rowOff>
    </xdr:to>
    <xdr:cxnSp macro="">
      <xdr:nvCxnSpPr>
        <xdr:cNvPr id="36" name="Connecteur droit 35">
          <a:extLst>
            <a:ext uri="{FF2B5EF4-FFF2-40B4-BE49-F238E27FC236}">
              <a16:creationId xmlns:a16="http://schemas.microsoft.com/office/drawing/2014/main" id="{8AAE78B5-A938-40E6-90AB-AEAD6B73DAB6}"/>
            </a:ext>
          </a:extLst>
        </xdr:cNvPr>
        <xdr:cNvCxnSpPr/>
      </xdr:nvCxnSpPr>
      <xdr:spPr>
        <a:xfrm>
          <a:off x="11906250" y="14328775"/>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19</xdr:row>
      <xdr:rowOff>260350</xdr:rowOff>
    </xdr:from>
    <xdr:to>
      <xdr:col>15</xdr:col>
      <xdr:colOff>0</xdr:colOff>
      <xdr:row>19</xdr:row>
      <xdr:rowOff>260350</xdr:rowOff>
    </xdr:to>
    <xdr:cxnSp macro="">
      <xdr:nvCxnSpPr>
        <xdr:cNvPr id="37" name="Connecteur droit 36">
          <a:extLst>
            <a:ext uri="{FF2B5EF4-FFF2-40B4-BE49-F238E27FC236}">
              <a16:creationId xmlns:a16="http://schemas.microsoft.com/office/drawing/2014/main" id="{E0D38955-2EC1-4B6F-9EA7-6589EA1175CB}"/>
            </a:ext>
          </a:extLst>
        </xdr:cNvPr>
        <xdr:cNvCxnSpPr/>
      </xdr:nvCxnSpPr>
      <xdr:spPr>
        <a:xfrm>
          <a:off x="11734800" y="14328775"/>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31</xdr:row>
      <xdr:rowOff>260350</xdr:rowOff>
    </xdr:from>
    <xdr:to>
      <xdr:col>10</xdr:col>
      <xdr:colOff>0</xdr:colOff>
      <xdr:row>31</xdr:row>
      <xdr:rowOff>260350</xdr:rowOff>
    </xdr:to>
    <xdr:cxnSp macro="">
      <xdr:nvCxnSpPr>
        <xdr:cNvPr id="38" name="Connecteur droit 37">
          <a:extLst>
            <a:ext uri="{FF2B5EF4-FFF2-40B4-BE49-F238E27FC236}">
              <a16:creationId xmlns:a16="http://schemas.microsoft.com/office/drawing/2014/main" id="{323E4906-F178-4657-B10E-7F5122EEDBA2}"/>
            </a:ext>
          </a:extLst>
        </xdr:cNvPr>
        <xdr:cNvCxnSpPr/>
      </xdr:nvCxnSpPr>
      <xdr:spPr>
        <a:xfrm>
          <a:off x="7143750" y="262636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11113</xdr:colOff>
      <xdr:row>10</xdr:row>
      <xdr:rowOff>260350</xdr:rowOff>
    </xdr:from>
    <xdr:to>
      <xdr:col>9</xdr:col>
      <xdr:colOff>11113</xdr:colOff>
      <xdr:row>31</xdr:row>
      <xdr:rowOff>260351</xdr:rowOff>
    </xdr:to>
    <xdr:sp macro="" textlink="">
      <xdr:nvSpPr>
        <xdr:cNvPr id="39" name="Forme libre : forme 38">
          <a:extLst>
            <a:ext uri="{FF2B5EF4-FFF2-40B4-BE49-F238E27FC236}">
              <a16:creationId xmlns:a16="http://schemas.microsoft.com/office/drawing/2014/main" id="{91B46BF5-1AF6-4ECF-9CDD-BA658A08845D}"/>
            </a:ext>
          </a:extLst>
        </xdr:cNvPr>
        <xdr:cNvSpPr/>
      </xdr:nvSpPr>
      <xdr:spPr>
        <a:xfrm>
          <a:off x="7154863" y="6089650"/>
          <a:ext cx="0" cy="20173951"/>
        </a:xfrm>
        <a:custGeom>
          <a:avLst/>
          <a:gdLst/>
          <a:ahLst/>
          <a:cxnLst/>
          <a:rect l="0" t="0" r="0" b="0"/>
          <a:pathLst>
            <a:path w="92076" h="7931151">
              <a:moveTo>
                <a:pt x="0" y="0"/>
              </a:moveTo>
              <a:lnTo>
                <a:pt x="0" y="7931150"/>
              </a:lnTo>
              <a:lnTo>
                <a:pt x="92075" y="79311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12</xdr:col>
      <xdr:colOff>0</xdr:colOff>
      <xdr:row>31</xdr:row>
      <xdr:rowOff>260350</xdr:rowOff>
    </xdr:from>
    <xdr:to>
      <xdr:col>13</xdr:col>
      <xdr:colOff>0</xdr:colOff>
      <xdr:row>31</xdr:row>
      <xdr:rowOff>260350</xdr:rowOff>
    </xdr:to>
    <xdr:cxnSp macro="">
      <xdr:nvCxnSpPr>
        <xdr:cNvPr id="40" name="Connecteur droit 39">
          <a:extLst>
            <a:ext uri="{FF2B5EF4-FFF2-40B4-BE49-F238E27FC236}">
              <a16:creationId xmlns:a16="http://schemas.microsoft.com/office/drawing/2014/main" id="{FC3F6426-3716-4FAD-A4FC-458A4672CE92}"/>
            </a:ext>
          </a:extLst>
        </xdr:cNvPr>
        <xdr:cNvCxnSpPr/>
      </xdr:nvCxnSpPr>
      <xdr:spPr>
        <a:xfrm>
          <a:off x="9525000" y="262636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31</xdr:row>
      <xdr:rowOff>260350</xdr:rowOff>
    </xdr:from>
    <xdr:to>
      <xdr:col>12</xdr:col>
      <xdr:colOff>0</xdr:colOff>
      <xdr:row>31</xdr:row>
      <xdr:rowOff>260350</xdr:rowOff>
    </xdr:to>
    <xdr:cxnSp macro="">
      <xdr:nvCxnSpPr>
        <xdr:cNvPr id="41" name="Connecteur droit 40">
          <a:extLst>
            <a:ext uri="{FF2B5EF4-FFF2-40B4-BE49-F238E27FC236}">
              <a16:creationId xmlns:a16="http://schemas.microsoft.com/office/drawing/2014/main" id="{288F0E97-2FC5-49CD-A927-ED7374E7B370}"/>
            </a:ext>
          </a:extLst>
        </xdr:cNvPr>
        <xdr:cNvCxnSpPr/>
      </xdr:nvCxnSpPr>
      <xdr:spPr>
        <a:xfrm>
          <a:off x="9353550" y="26263600"/>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25</xdr:row>
      <xdr:rowOff>260350</xdr:rowOff>
    </xdr:from>
    <xdr:to>
      <xdr:col>10</xdr:col>
      <xdr:colOff>0</xdr:colOff>
      <xdr:row>25</xdr:row>
      <xdr:rowOff>260350</xdr:rowOff>
    </xdr:to>
    <xdr:cxnSp macro="">
      <xdr:nvCxnSpPr>
        <xdr:cNvPr id="42" name="Connecteur droit 41">
          <a:extLst>
            <a:ext uri="{FF2B5EF4-FFF2-40B4-BE49-F238E27FC236}">
              <a16:creationId xmlns:a16="http://schemas.microsoft.com/office/drawing/2014/main" id="{D7B92099-1820-469D-A38D-03418D67C1FF}"/>
            </a:ext>
          </a:extLst>
        </xdr:cNvPr>
        <xdr:cNvCxnSpPr/>
      </xdr:nvCxnSpPr>
      <xdr:spPr>
        <a:xfrm>
          <a:off x="7143750" y="209296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11113</xdr:colOff>
      <xdr:row>10</xdr:row>
      <xdr:rowOff>260350</xdr:rowOff>
    </xdr:from>
    <xdr:to>
      <xdr:col>9</xdr:col>
      <xdr:colOff>11113</xdr:colOff>
      <xdr:row>25</xdr:row>
      <xdr:rowOff>260351</xdr:rowOff>
    </xdr:to>
    <xdr:sp macro="" textlink="">
      <xdr:nvSpPr>
        <xdr:cNvPr id="43" name="Forme libre : forme 42">
          <a:extLst>
            <a:ext uri="{FF2B5EF4-FFF2-40B4-BE49-F238E27FC236}">
              <a16:creationId xmlns:a16="http://schemas.microsoft.com/office/drawing/2014/main" id="{D5D43A08-DC04-4369-B62F-A7031DC29ED9}"/>
            </a:ext>
          </a:extLst>
        </xdr:cNvPr>
        <xdr:cNvSpPr/>
      </xdr:nvSpPr>
      <xdr:spPr>
        <a:xfrm>
          <a:off x="7154863" y="6089650"/>
          <a:ext cx="0" cy="14839951"/>
        </a:xfrm>
        <a:custGeom>
          <a:avLst/>
          <a:gdLst/>
          <a:ahLst/>
          <a:cxnLst/>
          <a:rect l="0" t="0" r="0" b="0"/>
          <a:pathLst>
            <a:path w="92076" h="7931151">
              <a:moveTo>
                <a:pt x="0" y="0"/>
              </a:moveTo>
              <a:lnTo>
                <a:pt x="0" y="7931150"/>
              </a:lnTo>
              <a:lnTo>
                <a:pt x="92075" y="79311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12</xdr:col>
      <xdr:colOff>0</xdr:colOff>
      <xdr:row>25</xdr:row>
      <xdr:rowOff>260350</xdr:rowOff>
    </xdr:from>
    <xdr:to>
      <xdr:col>13</xdr:col>
      <xdr:colOff>0</xdr:colOff>
      <xdr:row>25</xdr:row>
      <xdr:rowOff>260350</xdr:rowOff>
    </xdr:to>
    <xdr:cxnSp macro="">
      <xdr:nvCxnSpPr>
        <xdr:cNvPr id="44" name="Connecteur droit 43">
          <a:extLst>
            <a:ext uri="{FF2B5EF4-FFF2-40B4-BE49-F238E27FC236}">
              <a16:creationId xmlns:a16="http://schemas.microsoft.com/office/drawing/2014/main" id="{ECA57862-61FF-411A-99BF-0BB2491CE769}"/>
            </a:ext>
          </a:extLst>
        </xdr:cNvPr>
        <xdr:cNvCxnSpPr/>
      </xdr:nvCxnSpPr>
      <xdr:spPr>
        <a:xfrm>
          <a:off x="9525000" y="209296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25</xdr:row>
      <xdr:rowOff>260350</xdr:rowOff>
    </xdr:from>
    <xdr:to>
      <xdr:col>12</xdr:col>
      <xdr:colOff>0</xdr:colOff>
      <xdr:row>25</xdr:row>
      <xdr:rowOff>260350</xdr:rowOff>
    </xdr:to>
    <xdr:cxnSp macro="">
      <xdr:nvCxnSpPr>
        <xdr:cNvPr id="45" name="Connecteur droit 44">
          <a:extLst>
            <a:ext uri="{FF2B5EF4-FFF2-40B4-BE49-F238E27FC236}">
              <a16:creationId xmlns:a16="http://schemas.microsoft.com/office/drawing/2014/main" id="{2475B731-5F94-4C84-B864-E804948579D3}"/>
            </a:ext>
          </a:extLst>
        </xdr:cNvPr>
        <xdr:cNvCxnSpPr/>
      </xdr:nvCxnSpPr>
      <xdr:spPr>
        <a:xfrm>
          <a:off x="9353550" y="20929600"/>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55</xdr:row>
      <xdr:rowOff>260350</xdr:rowOff>
    </xdr:from>
    <xdr:to>
      <xdr:col>10</xdr:col>
      <xdr:colOff>0</xdr:colOff>
      <xdr:row>55</xdr:row>
      <xdr:rowOff>260350</xdr:rowOff>
    </xdr:to>
    <xdr:cxnSp macro="">
      <xdr:nvCxnSpPr>
        <xdr:cNvPr id="46" name="Connecteur droit 45">
          <a:extLst>
            <a:ext uri="{FF2B5EF4-FFF2-40B4-BE49-F238E27FC236}">
              <a16:creationId xmlns:a16="http://schemas.microsoft.com/office/drawing/2014/main" id="{867862BA-323C-44D9-9EB3-0D17B641E8C2}"/>
            </a:ext>
          </a:extLst>
        </xdr:cNvPr>
        <xdr:cNvCxnSpPr/>
      </xdr:nvCxnSpPr>
      <xdr:spPr>
        <a:xfrm>
          <a:off x="7143750" y="476377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11113</xdr:colOff>
      <xdr:row>43</xdr:row>
      <xdr:rowOff>260350</xdr:rowOff>
    </xdr:from>
    <xdr:to>
      <xdr:col>9</xdr:col>
      <xdr:colOff>11113</xdr:colOff>
      <xdr:row>55</xdr:row>
      <xdr:rowOff>260351</xdr:rowOff>
    </xdr:to>
    <xdr:sp macro="" textlink="">
      <xdr:nvSpPr>
        <xdr:cNvPr id="47" name="Forme libre : forme 46">
          <a:extLst>
            <a:ext uri="{FF2B5EF4-FFF2-40B4-BE49-F238E27FC236}">
              <a16:creationId xmlns:a16="http://schemas.microsoft.com/office/drawing/2014/main" id="{FFB7889B-8F77-40A5-AB89-A4EC4EC4E64B}"/>
            </a:ext>
          </a:extLst>
        </xdr:cNvPr>
        <xdr:cNvSpPr/>
      </xdr:nvSpPr>
      <xdr:spPr>
        <a:xfrm>
          <a:off x="7154863" y="35664775"/>
          <a:ext cx="0" cy="11972926"/>
        </a:xfrm>
        <a:custGeom>
          <a:avLst/>
          <a:gdLst/>
          <a:ahLst/>
          <a:cxnLst/>
          <a:rect l="0" t="0" r="0" b="0"/>
          <a:pathLst>
            <a:path w="92076" h="2559051">
              <a:moveTo>
                <a:pt x="0" y="0"/>
              </a:moveTo>
              <a:lnTo>
                <a:pt x="0" y="2559050"/>
              </a:lnTo>
              <a:lnTo>
                <a:pt x="92075" y="25590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12</xdr:col>
      <xdr:colOff>0</xdr:colOff>
      <xdr:row>55</xdr:row>
      <xdr:rowOff>260350</xdr:rowOff>
    </xdr:from>
    <xdr:to>
      <xdr:col>13</xdr:col>
      <xdr:colOff>0</xdr:colOff>
      <xdr:row>55</xdr:row>
      <xdr:rowOff>260350</xdr:rowOff>
    </xdr:to>
    <xdr:cxnSp macro="">
      <xdr:nvCxnSpPr>
        <xdr:cNvPr id="48" name="Connecteur droit 47">
          <a:extLst>
            <a:ext uri="{FF2B5EF4-FFF2-40B4-BE49-F238E27FC236}">
              <a16:creationId xmlns:a16="http://schemas.microsoft.com/office/drawing/2014/main" id="{DE3E672C-663C-4FA7-B15B-5F28E60E3467}"/>
            </a:ext>
          </a:extLst>
        </xdr:cNvPr>
        <xdr:cNvCxnSpPr/>
      </xdr:nvCxnSpPr>
      <xdr:spPr>
        <a:xfrm>
          <a:off x="9525000" y="476377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55</xdr:row>
      <xdr:rowOff>260350</xdr:rowOff>
    </xdr:from>
    <xdr:to>
      <xdr:col>12</xdr:col>
      <xdr:colOff>0</xdr:colOff>
      <xdr:row>55</xdr:row>
      <xdr:rowOff>260350</xdr:rowOff>
    </xdr:to>
    <xdr:cxnSp macro="">
      <xdr:nvCxnSpPr>
        <xdr:cNvPr id="49" name="Connecteur droit 48">
          <a:extLst>
            <a:ext uri="{FF2B5EF4-FFF2-40B4-BE49-F238E27FC236}">
              <a16:creationId xmlns:a16="http://schemas.microsoft.com/office/drawing/2014/main" id="{1969F6FF-B726-4A83-B52A-FE7E8B4BA1EC}"/>
            </a:ext>
          </a:extLst>
        </xdr:cNvPr>
        <xdr:cNvCxnSpPr/>
      </xdr:nvCxnSpPr>
      <xdr:spPr>
        <a:xfrm>
          <a:off x="9353550" y="47637700"/>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25</xdr:row>
      <xdr:rowOff>260350</xdr:rowOff>
    </xdr:from>
    <xdr:to>
      <xdr:col>16</xdr:col>
      <xdr:colOff>0</xdr:colOff>
      <xdr:row>25</xdr:row>
      <xdr:rowOff>260350</xdr:rowOff>
    </xdr:to>
    <xdr:cxnSp macro="">
      <xdr:nvCxnSpPr>
        <xdr:cNvPr id="50" name="Connecteur droit 49">
          <a:extLst>
            <a:ext uri="{FF2B5EF4-FFF2-40B4-BE49-F238E27FC236}">
              <a16:creationId xmlns:a16="http://schemas.microsoft.com/office/drawing/2014/main" id="{AF2FD776-0F91-411C-94E2-23ED98FF5149}"/>
            </a:ext>
          </a:extLst>
        </xdr:cNvPr>
        <xdr:cNvCxnSpPr/>
      </xdr:nvCxnSpPr>
      <xdr:spPr>
        <a:xfrm>
          <a:off x="11906250" y="209296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25</xdr:row>
      <xdr:rowOff>260350</xdr:rowOff>
    </xdr:from>
    <xdr:to>
      <xdr:col>15</xdr:col>
      <xdr:colOff>0</xdr:colOff>
      <xdr:row>25</xdr:row>
      <xdr:rowOff>260350</xdr:rowOff>
    </xdr:to>
    <xdr:cxnSp macro="">
      <xdr:nvCxnSpPr>
        <xdr:cNvPr id="51" name="Connecteur droit 50">
          <a:extLst>
            <a:ext uri="{FF2B5EF4-FFF2-40B4-BE49-F238E27FC236}">
              <a16:creationId xmlns:a16="http://schemas.microsoft.com/office/drawing/2014/main" id="{3E5F3CE5-61DA-4877-B02C-109C05BCC6BB}"/>
            </a:ext>
          </a:extLst>
        </xdr:cNvPr>
        <xdr:cNvCxnSpPr/>
      </xdr:nvCxnSpPr>
      <xdr:spPr>
        <a:xfrm>
          <a:off x="11734800" y="20929600"/>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28</xdr:row>
      <xdr:rowOff>260350</xdr:rowOff>
    </xdr:from>
    <xdr:to>
      <xdr:col>16</xdr:col>
      <xdr:colOff>0</xdr:colOff>
      <xdr:row>28</xdr:row>
      <xdr:rowOff>260350</xdr:rowOff>
    </xdr:to>
    <xdr:cxnSp macro="">
      <xdr:nvCxnSpPr>
        <xdr:cNvPr id="52" name="Connecteur droit 51">
          <a:extLst>
            <a:ext uri="{FF2B5EF4-FFF2-40B4-BE49-F238E27FC236}">
              <a16:creationId xmlns:a16="http://schemas.microsoft.com/office/drawing/2014/main" id="{2216B66B-D94C-4CBC-A625-DB0CA03B8FEE}"/>
            </a:ext>
          </a:extLst>
        </xdr:cNvPr>
        <xdr:cNvCxnSpPr/>
      </xdr:nvCxnSpPr>
      <xdr:spPr>
        <a:xfrm>
          <a:off x="11906250" y="2376805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11113</xdr:colOff>
      <xdr:row>25</xdr:row>
      <xdr:rowOff>260350</xdr:rowOff>
    </xdr:from>
    <xdr:to>
      <xdr:col>15</xdr:col>
      <xdr:colOff>11653</xdr:colOff>
      <xdr:row>28</xdr:row>
      <xdr:rowOff>260351</xdr:rowOff>
    </xdr:to>
    <xdr:sp macro="" textlink="">
      <xdr:nvSpPr>
        <xdr:cNvPr id="53" name="Forme libre : forme 52">
          <a:extLst>
            <a:ext uri="{FF2B5EF4-FFF2-40B4-BE49-F238E27FC236}">
              <a16:creationId xmlns:a16="http://schemas.microsoft.com/office/drawing/2014/main" id="{BCD35D4C-AE29-43BD-B193-EB6AB6146DE4}"/>
            </a:ext>
          </a:extLst>
        </xdr:cNvPr>
        <xdr:cNvSpPr/>
      </xdr:nvSpPr>
      <xdr:spPr>
        <a:xfrm>
          <a:off x="11917363" y="20929600"/>
          <a:ext cx="540" cy="2838451"/>
        </a:xfrm>
        <a:custGeom>
          <a:avLst/>
          <a:gdLst/>
          <a:ahLst/>
          <a:cxnLst/>
          <a:rect l="0" t="0" r="0" b="0"/>
          <a:pathLst>
            <a:path w="92076" h="2559051">
              <a:moveTo>
                <a:pt x="0" y="0"/>
              </a:moveTo>
              <a:lnTo>
                <a:pt x="0" y="2559050"/>
              </a:lnTo>
              <a:lnTo>
                <a:pt x="92075" y="25590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12</xdr:col>
      <xdr:colOff>0</xdr:colOff>
      <xdr:row>13</xdr:row>
      <xdr:rowOff>260350</xdr:rowOff>
    </xdr:from>
    <xdr:to>
      <xdr:col>13</xdr:col>
      <xdr:colOff>0</xdr:colOff>
      <xdr:row>13</xdr:row>
      <xdr:rowOff>260350</xdr:rowOff>
    </xdr:to>
    <xdr:cxnSp macro="">
      <xdr:nvCxnSpPr>
        <xdr:cNvPr id="54" name="Connecteur droit 53">
          <a:extLst>
            <a:ext uri="{FF2B5EF4-FFF2-40B4-BE49-F238E27FC236}">
              <a16:creationId xmlns:a16="http://schemas.microsoft.com/office/drawing/2014/main" id="{E18B40F0-D9FE-4F2F-A872-46D153A97EAE}"/>
            </a:ext>
          </a:extLst>
        </xdr:cNvPr>
        <xdr:cNvCxnSpPr/>
      </xdr:nvCxnSpPr>
      <xdr:spPr>
        <a:xfrm>
          <a:off x="9525000" y="89662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11113</xdr:colOff>
      <xdr:row>10</xdr:row>
      <xdr:rowOff>260350</xdr:rowOff>
    </xdr:from>
    <xdr:to>
      <xdr:col>12</xdr:col>
      <xdr:colOff>11113</xdr:colOff>
      <xdr:row>13</xdr:row>
      <xdr:rowOff>260351</xdr:rowOff>
    </xdr:to>
    <xdr:sp macro="" textlink="">
      <xdr:nvSpPr>
        <xdr:cNvPr id="55" name="Forme libre : forme 54">
          <a:extLst>
            <a:ext uri="{FF2B5EF4-FFF2-40B4-BE49-F238E27FC236}">
              <a16:creationId xmlns:a16="http://schemas.microsoft.com/office/drawing/2014/main" id="{88861B9C-70E1-4656-8C6C-1AA538E25FCA}"/>
            </a:ext>
          </a:extLst>
        </xdr:cNvPr>
        <xdr:cNvSpPr/>
      </xdr:nvSpPr>
      <xdr:spPr>
        <a:xfrm>
          <a:off x="9536113" y="6089650"/>
          <a:ext cx="0" cy="2876551"/>
        </a:xfrm>
        <a:custGeom>
          <a:avLst/>
          <a:gdLst/>
          <a:ahLst/>
          <a:cxnLst/>
          <a:rect l="0" t="0" r="0" b="0"/>
          <a:pathLst>
            <a:path w="92076" h="2495551">
              <a:moveTo>
                <a:pt x="0" y="0"/>
              </a:moveTo>
              <a:lnTo>
                <a:pt x="0" y="2495550"/>
              </a:lnTo>
              <a:lnTo>
                <a:pt x="92075" y="24955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11</xdr:col>
      <xdr:colOff>0</xdr:colOff>
      <xdr:row>8</xdr:row>
      <xdr:rowOff>968375</xdr:rowOff>
    </xdr:from>
    <xdr:to>
      <xdr:col>29</xdr:col>
      <xdr:colOff>0</xdr:colOff>
      <xdr:row>8</xdr:row>
      <xdr:rowOff>968375</xdr:rowOff>
    </xdr:to>
    <xdr:cxnSp macro="">
      <xdr:nvCxnSpPr>
        <xdr:cNvPr id="56" name="Connecteur droit 55">
          <a:extLst>
            <a:ext uri="{FF2B5EF4-FFF2-40B4-BE49-F238E27FC236}">
              <a16:creationId xmlns:a16="http://schemas.microsoft.com/office/drawing/2014/main" id="{38D1F8DC-6BB3-4FCD-A5C9-9F94481B8857}"/>
            </a:ext>
          </a:extLst>
        </xdr:cNvPr>
        <xdr:cNvCxnSpPr/>
      </xdr:nvCxnSpPr>
      <xdr:spPr>
        <a:xfrm>
          <a:off x="9353550" y="4502150"/>
          <a:ext cx="13211175"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19050</xdr:colOff>
      <xdr:row>65</xdr:row>
      <xdr:rowOff>2116</xdr:rowOff>
    </xdr:from>
    <xdr:to>
      <xdr:col>10</xdr:col>
      <xdr:colOff>22225</xdr:colOff>
      <xdr:row>65</xdr:row>
      <xdr:rowOff>2116</xdr:rowOff>
    </xdr:to>
    <xdr:cxnSp macro="">
      <xdr:nvCxnSpPr>
        <xdr:cNvPr id="57" name="Connecteur droit 56">
          <a:extLst>
            <a:ext uri="{FF2B5EF4-FFF2-40B4-BE49-F238E27FC236}">
              <a16:creationId xmlns:a16="http://schemas.microsoft.com/office/drawing/2014/main" id="{8DDE0863-2A2D-4F45-9E32-6C92069E9F76}"/>
            </a:ext>
          </a:extLst>
        </xdr:cNvPr>
        <xdr:cNvCxnSpPr/>
      </xdr:nvCxnSpPr>
      <xdr:spPr>
        <a:xfrm>
          <a:off x="7162800" y="54208891"/>
          <a:ext cx="174625"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11113</xdr:colOff>
      <xdr:row>62</xdr:row>
      <xdr:rowOff>4762</xdr:rowOff>
    </xdr:from>
    <xdr:to>
      <xdr:col>9</xdr:col>
      <xdr:colOff>11113</xdr:colOff>
      <xdr:row>65</xdr:row>
      <xdr:rowOff>2396</xdr:rowOff>
    </xdr:to>
    <xdr:sp macro="" textlink="">
      <xdr:nvSpPr>
        <xdr:cNvPr id="58" name="Forme libre : forme 57">
          <a:extLst>
            <a:ext uri="{FF2B5EF4-FFF2-40B4-BE49-F238E27FC236}">
              <a16:creationId xmlns:a16="http://schemas.microsoft.com/office/drawing/2014/main" id="{859C0DC6-7DB7-48BD-A42E-C375AE2C00C1}"/>
            </a:ext>
          </a:extLst>
        </xdr:cNvPr>
        <xdr:cNvSpPr/>
      </xdr:nvSpPr>
      <xdr:spPr>
        <a:xfrm>
          <a:off x="7154863" y="51916012"/>
          <a:ext cx="0" cy="2293159"/>
        </a:xfrm>
        <a:custGeom>
          <a:avLst/>
          <a:gdLst/>
          <a:ahLst/>
          <a:cxnLst/>
          <a:rect l="0" t="0" r="0" b="0"/>
          <a:pathLst>
            <a:path w="92076" h="1898651">
              <a:moveTo>
                <a:pt x="0" y="0"/>
              </a:moveTo>
              <a:lnTo>
                <a:pt x="0" y="1898650"/>
              </a:lnTo>
              <a:lnTo>
                <a:pt x="92075" y="18986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15</xdr:col>
      <xdr:colOff>0</xdr:colOff>
      <xdr:row>11</xdr:row>
      <xdr:rowOff>1308100</xdr:rowOff>
    </xdr:from>
    <xdr:to>
      <xdr:col>16</xdr:col>
      <xdr:colOff>1084198</xdr:colOff>
      <xdr:row>11</xdr:row>
      <xdr:rowOff>1308100</xdr:rowOff>
    </xdr:to>
    <xdr:cxnSp macro="">
      <xdr:nvCxnSpPr>
        <xdr:cNvPr id="59" name="Connecteur droit 58">
          <a:extLst>
            <a:ext uri="{FF2B5EF4-FFF2-40B4-BE49-F238E27FC236}">
              <a16:creationId xmlns:a16="http://schemas.microsoft.com/office/drawing/2014/main" id="{EF4871D2-DD3B-4317-BA6D-BD5E9BE4DD8A}"/>
            </a:ext>
          </a:extLst>
        </xdr:cNvPr>
        <xdr:cNvCxnSpPr/>
      </xdr:nvCxnSpPr>
      <xdr:spPr>
        <a:xfrm>
          <a:off x="11906250" y="7404100"/>
          <a:ext cx="1255648" cy="0"/>
        </a:xfrm>
        <a:prstGeom prst="line">
          <a:avLst/>
        </a:prstGeom>
        <a:ln w="57150" cmpd="sng">
          <a:solidFill>
            <a:srgbClr xmlns:mc="http://schemas.openxmlformats.org/markup-compatibility/2006" xmlns:a14="http://schemas.microsoft.com/office/drawing/2010/main" val="00FF00" mc:Ignorable="a14" a14:legacySpreadsheetColorIndex="1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1085850</xdr:colOff>
      <xdr:row>11</xdr:row>
      <xdr:rowOff>857250</xdr:rowOff>
    </xdr:from>
    <xdr:to>
      <xdr:col>16</xdr:col>
      <xdr:colOff>2035336</xdr:colOff>
      <xdr:row>11</xdr:row>
      <xdr:rowOff>1739912</xdr:rowOff>
    </xdr:to>
    <xdr:sp macro="" textlink="">
      <xdr:nvSpPr>
        <xdr:cNvPr id="60" name="Ellipse 59">
          <a:extLst>
            <a:ext uri="{FF2B5EF4-FFF2-40B4-BE49-F238E27FC236}">
              <a16:creationId xmlns:a16="http://schemas.microsoft.com/office/drawing/2014/main" id="{6F8C3D6B-D411-45AA-9404-FABC16EDBF72}"/>
            </a:ext>
          </a:extLst>
        </xdr:cNvPr>
        <xdr:cNvSpPr/>
      </xdr:nvSpPr>
      <xdr:spPr>
        <a:xfrm>
          <a:off x="13163550" y="6953250"/>
          <a:ext cx="949486" cy="882662"/>
        </a:xfrm>
        <a:prstGeom prst="ellipse">
          <a:avLst/>
        </a:prstGeom>
        <a:solidFill>
          <a:srgbClr xmlns:mc="http://schemas.openxmlformats.org/markup-compatibility/2006" xmlns:a14="http://schemas.microsoft.com/office/drawing/2010/main" val="00FF00" mc:Ignorable="a14" a14:legacySpreadsheetColorIndex="1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2200" b="0" i="0" u="none" strike="noStrike" baseline="0">
              <a:solidFill>
                <a:srgbClr val="000000"/>
              </a:solidFill>
              <a:latin typeface="Arial" panose="020B0604020202020204" pitchFamily="34" charset="0"/>
            </a:rPr>
            <a:t>OK</a:t>
          </a:r>
        </a:p>
      </xdr:txBody>
    </xdr:sp>
    <xdr:clientData/>
  </xdr:twoCellAnchor>
  <xdr:twoCellAnchor>
    <xdr:from>
      <xdr:col>12</xdr:col>
      <xdr:colOff>12168</xdr:colOff>
      <xdr:row>19</xdr:row>
      <xdr:rowOff>261404</xdr:rowOff>
    </xdr:from>
    <xdr:to>
      <xdr:col>13</xdr:col>
      <xdr:colOff>2906</xdr:colOff>
      <xdr:row>19</xdr:row>
      <xdr:rowOff>261404</xdr:rowOff>
    </xdr:to>
    <xdr:cxnSp macro="">
      <xdr:nvCxnSpPr>
        <xdr:cNvPr id="61" name="Connecteur droit 60">
          <a:extLst>
            <a:ext uri="{FF2B5EF4-FFF2-40B4-BE49-F238E27FC236}">
              <a16:creationId xmlns:a16="http://schemas.microsoft.com/office/drawing/2014/main" id="{767BA3A7-97A4-44BF-BFDC-5295BFC133A8}"/>
            </a:ext>
          </a:extLst>
        </xdr:cNvPr>
        <xdr:cNvCxnSpPr/>
      </xdr:nvCxnSpPr>
      <xdr:spPr>
        <a:xfrm>
          <a:off x="9537168" y="14329829"/>
          <a:ext cx="162188"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2038350</xdr:colOff>
      <xdr:row>20</xdr:row>
      <xdr:rowOff>1536700</xdr:rowOff>
    </xdr:from>
    <xdr:to>
      <xdr:col>29</xdr:col>
      <xdr:colOff>253</xdr:colOff>
      <xdr:row>20</xdr:row>
      <xdr:rowOff>1550988</xdr:rowOff>
    </xdr:to>
    <xdr:cxnSp macro="">
      <xdr:nvCxnSpPr>
        <xdr:cNvPr id="62" name="Connecteur droit 61">
          <a:extLst>
            <a:ext uri="{FF2B5EF4-FFF2-40B4-BE49-F238E27FC236}">
              <a16:creationId xmlns:a16="http://schemas.microsoft.com/office/drawing/2014/main" id="{12AEB95A-9410-4322-BE4A-7DD3C50A26E4}"/>
            </a:ext>
          </a:extLst>
        </xdr:cNvPr>
        <xdr:cNvCxnSpPr/>
      </xdr:nvCxnSpPr>
      <xdr:spPr>
        <a:xfrm>
          <a:off x="14116050" y="15871825"/>
          <a:ext cx="8448928" cy="14288"/>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28</xdr:row>
      <xdr:rowOff>260350</xdr:rowOff>
    </xdr:from>
    <xdr:to>
      <xdr:col>19</xdr:col>
      <xdr:colOff>0</xdr:colOff>
      <xdr:row>28</xdr:row>
      <xdr:rowOff>260350</xdr:rowOff>
    </xdr:to>
    <xdr:cxnSp macro="">
      <xdr:nvCxnSpPr>
        <xdr:cNvPr id="63" name="Connecteur droit 62">
          <a:extLst>
            <a:ext uri="{FF2B5EF4-FFF2-40B4-BE49-F238E27FC236}">
              <a16:creationId xmlns:a16="http://schemas.microsoft.com/office/drawing/2014/main" id="{EF25013B-07D1-4DAA-9CDD-22963BC75F47}"/>
            </a:ext>
          </a:extLst>
        </xdr:cNvPr>
        <xdr:cNvCxnSpPr/>
      </xdr:nvCxnSpPr>
      <xdr:spPr>
        <a:xfrm>
          <a:off x="14287500" y="2376805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28</xdr:row>
      <xdr:rowOff>260350</xdr:rowOff>
    </xdr:from>
    <xdr:to>
      <xdr:col>18</xdr:col>
      <xdr:colOff>0</xdr:colOff>
      <xdr:row>28</xdr:row>
      <xdr:rowOff>260350</xdr:rowOff>
    </xdr:to>
    <xdr:cxnSp macro="">
      <xdr:nvCxnSpPr>
        <xdr:cNvPr id="64" name="Connecteur droit 63">
          <a:extLst>
            <a:ext uri="{FF2B5EF4-FFF2-40B4-BE49-F238E27FC236}">
              <a16:creationId xmlns:a16="http://schemas.microsoft.com/office/drawing/2014/main" id="{F3B1BD94-D97F-466D-B10F-5D76A2C0ABDE}"/>
            </a:ext>
          </a:extLst>
        </xdr:cNvPr>
        <xdr:cNvCxnSpPr/>
      </xdr:nvCxnSpPr>
      <xdr:spPr>
        <a:xfrm>
          <a:off x="14116050" y="23768050"/>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29</xdr:row>
      <xdr:rowOff>1092200</xdr:rowOff>
    </xdr:from>
    <xdr:to>
      <xdr:col>29</xdr:col>
      <xdr:colOff>0</xdr:colOff>
      <xdr:row>29</xdr:row>
      <xdr:rowOff>1092200</xdr:rowOff>
    </xdr:to>
    <xdr:cxnSp macro="">
      <xdr:nvCxnSpPr>
        <xdr:cNvPr id="65" name="Connecteur droit 64">
          <a:extLst>
            <a:ext uri="{FF2B5EF4-FFF2-40B4-BE49-F238E27FC236}">
              <a16:creationId xmlns:a16="http://schemas.microsoft.com/office/drawing/2014/main" id="{C96112EF-56E6-46A4-8D82-600FA5928968}"/>
            </a:ext>
          </a:extLst>
        </xdr:cNvPr>
        <xdr:cNvCxnSpPr/>
      </xdr:nvCxnSpPr>
      <xdr:spPr>
        <a:xfrm>
          <a:off x="16497300" y="24866600"/>
          <a:ext cx="6067425"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26</xdr:row>
      <xdr:rowOff>1219200</xdr:rowOff>
    </xdr:from>
    <xdr:to>
      <xdr:col>29</xdr:col>
      <xdr:colOff>0</xdr:colOff>
      <xdr:row>26</xdr:row>
      <xdr:rowOff>1219200</xdr:rowOff>
    </xdr:to>
    <xdr:cxnSp macro="">
      <xdr:nvCxnSpPr>
        <xdr:cNvPr id="66" name="Connecteur droit 65">
          <a:extLst>
            <a:ext uri="{FF2B5EF4-FFF2-40B4-BE49-F238E27FC236}">
              <a16:creationId xmlns:a16="http://schemas.microsoft.com/office/drawing/2014/main" id="{8D854555-B5EA-4CEA-AAC8-C5A4FB57C95F}"/>
            </a:ext>
          </a:extLst>
        </xdr:cNvPr>
        <xdr:cNvCxnSpPr/>
      </xdr:nvCxnSpPr>
      <xdr:spPr>
        <a:xfrm>
          <a:off x="14116050" y="22155150"/>
          <a:ext cx="8448675"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38</xdr:row>
      <xdr:rowOff>0</xdr:rowOff>
    </xdr:from>
    <xdr:to>
      <xdr:col>13</xdr:col>
      <xdr:colOff>0</xdr:colOff>
      <xdr:row>38</xdr:row>
      <xdr:rowOff>0</xdr:rowOff>
    </xdr:to>
    <xdr:cxnSp macro="">
      <xdr:nvCxnSpPr>
        <xdr:cNvPr id="67" name="Connecteur droit 66">
          <a:extLst>
            <a:ext uri="{FF2B5EF4-FFF2-40B4-BE49-F238E27FC236}">
              <a16:creationId xmlns:a16="http://schemas.microsoft.com/office/drawing/2014/main" id="{0BBD6A66-3C6E-4D8A-AA44-BD8DC16B0FBA}"/>
            </a:ext>
          </a:extLst>
        </xdr:cNvPr>
        <xdr:cNvCxnSpPr/>
      </xdr:nvCxnSpPr>
      <xdr:spPr>
        <a:xfrm>
          <a:off x="9525000" y="31289625"/>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38</xdr:row>
      <xdr:rowOff>0</xdr:rowOff>
    </xdr:from>
    <xdr:to>
      <xdr:col>12</xdr:col>
      <xdr:colOff>0</xdr:colOff>
      <xdr:row>38</xdr:row>
      <xdr:rowOff>0</xdr:rowOff>
    </xdr:to>
    <xdr:cxnSp macro="">
      <xdr:nvCxnSpPr>
        <xdr:cNvPr id="68" name="Connecteur droit 67">
          <a:extLst>
            <a:ext uri="{FF2B5EF4-FFF2-40B4-BE49-F238E27FC236}">
              <a16:creationId xmlns:a16="http://schemas.microsoft.com/office/drawing/2014/main" id="{A659A4BE-C4C5-4896-841D-497D07A74169}"/>
            </a:ext>
          </a:extLst>
        </xdr:cNvPr>
        <xdr:cNvCxnSpPr/>
      </xdr:nvCxnSpPr>
      <xdr:spPr>
        <a:xfrm>
          <a:off x="9353550" y="31289625"/>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38</xdr:row>
      <xdr:rowOff>1104900</xdr:rowOff>
    </xdr:from>
    <xdr:to>
      <xdr:col>16</xdr:col>
      <xdr:colOff>1084198</xdr:colOff>
      <xdr:row>38</xdr:row>
      <xdr:rowOff>1104900</xdr:rowOff>
    </xdr:to>
    <xdr:cxnSp macro="">
      <xdr:nvCxnSpPr>
        <xdr:cNvPr id="69" name="Connecteur droit 68">
          <a:extLst>
            <a:ext uri="{FF2B5EF4-FFF2-40B4-BE49-F238E27FC236}">
              <a16:creationId xmlns:a16="http://schemas.microsoft.com/office/drawing/2014/main" id="{1F1F8F09-1F97-43D3-8DE0-0F8F94B8F6A4}"/>
            </a:ext>
          </a:extLst>
        </xdr:cNvPr>
        <xdr:cNvCxnSpPr/>
      </xdr:nvCxnSpPr>
      <xdr:spPr>
        <a:xfrm>
          <a:off x="11906250" y="32394525"/>
          <a:ext cx="1255648" cy="0"/>
        </a:xfrm>
        <a:prstGeom prst="line">
          <a:avLst/>
        </a:prstGeom>
        <a:ln w="57150" cmpd="sng">
          <a:solidFill>
            <a:srgbClr xmlns:mc="http://schemas.openxmlformats.org/markup-compatibility/2006" xmlns:a14="http://schemas.microsoft.com/office/drawing/2010/main" val="00FF00" mc:Ignorable="a14" a14:legacySpreadsheetColorIndex="1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1085850</xdr:colOff>
      <xdr:row>38</xdr:row>
      <xdr:rowOff>635000</xdr:rowOff>
    </xdr:from>
    <xdr:to>
      <xdr:col>16</xdr:col>
      <xdr:colOff>2035336</xdr:colOff>
      <xdr:row>38</xdr:row>
      <xdr:rowOff>1581161</xdr:rowOff>
    </xdr:to>
    <xdr:sp macro="" textlink="">
      <xdr:nvSpPr>
        <xdr:cNvPr id="70" name="Ellipse 69">
          <a:extLst>
            <a:ext uri="{FF2B5EF4-FFF2-40B4-BE49-F238E27FC236}">
              <a16:creationId xmlns:a16="http://schemas.microsoft.com/office/drawing/2014/main" id="{DC375CAE-92A5-45E5-A304-2F0EA6E89E0E}"/>
            </a:ext>
          </a:extLst>
        </xdr:cNvPr>
        <xdr:cNvSpPr/>
      </xdr:nvSpPr>
      <xdr:spPr>
        <a:xfrm>
          <a:off x="13163550" y="31924625"/>
          <a:ext cx="949486" cy="946161"/>
        </a:xfrm>
        <a:prstGeom prst="ellipse">
          <a:avLst/>
        </a:prstGeom>
        <a:solidFill>
          <a:srgbClr xmlns:mc="http://schemas.openxmlformats.org/markup-compatibility/2006" xmlns:a14="http://schemas.microsoft.com/office/drawing/2010/main" val="00FF00" mc:Ignorable="a14" a14:legacySpreadsheetColorIndex="1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2200" b="0" i="0" u="none" strike="noStrike" baseline="0">
              <a:solidFill>
                <a:srgbClr val="000000"/>
              </a:solidFill>
              <a:latin typeface="Arial" panose="020B0604020202020204" pitchFamily="34" charset="0"/>
            </a:rPr>
            <a:t>OK</a:t>
          </a:r>
        </a:p>
      </xdr:txBody>
    </xdr:sp>
    <xdr:clientData/>
  </xdr:twoCellAnchor>
  <xdr:twoCellAnchor>
    <xdr:from>
      <xdr:col>11</xdr:col>
      <xdr:colOff>0</xdr:colOff>
      <xdr:row>41</xdr:row>
      <xdr:rowOff>663575</xdr:rowOff>
    </xdr:from>
    <xdr:to>
      <xdr:col>29</xdr:col>
      <xdr:colOff>0</xdr:colOff>
      <xdr:row>41</xdr:row>
      <xdr:rowOff>663575</xdr:rowOff>
    </xdr:to>
    <xdr:cxnSp macro="">
      <xdr:nvCxnSpPr>
        <xdr:cNvPr id="71" name="Connecteur droit 70">
          <a:extLst>
            <a:ext uri="{FF2B5EF4-FFF2-40B4-BE49-F238E27FC236}">
              <a16:creationId xmlns:a16="http://schemas.microsoft.com/office/drawing/2014/main" id="{7F077D12-4365-4170-A642-7AF0EBC342B7}"/>
            </a:ext>
          </a:extLst>
        </xdr:cNvPr>
        <xdr:cNvCxnSpPr/>
      </xdr:nvCxnSpPr>
      <xdr:spPr>
        <a:xfrm>
          <a:off x="9353550" y="34591625"/>
          <a:ext cx="13211175"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14</xdr:row>
      <xdr:rowOff>920750</xdr:rowOff>
    </xdr:from>
    <xdr:to>
      <xdr:col>16</xdr:col>
      <xdr:colOff>1084198</xdr:colOff>
      <xdr:row>14</xdr:row>
      <xdr:rowOff>920750</xdr:rowOff>
    </xdr:to>
    <xdr:cxnSp macro="">
      <xdr:nvCxnSpPr>
        <xdr:cNvPr id="72" name="Connecteur droit 71">
          <a:extLst>
            <a:ext uri="{FF2B5EF4-FFF2-40B4-BE49-F238E27FC236}">
              <a16:creationId xmlns:a16="http://schemas.microsoft.com/office/drawing/2014/main" id="{16ACB220-FA59-470B-9307-F50BEFAAA4DF}"/>
            </a:ext>
          </a:extLst>
        </xdr:cNvPr>
        <xdr:cNvCxnSpPr/>
      </xdr:nvCxnSpPr>
      <xdr:spPr>
        <a:xfrm>
          <a:off x="11906250" y="9893300"/>
          <a:ext cx="1255648" cy="0"/>
        </a:xfrm>
        <a:prstGeom prst="line">
          <a:avLst/>
        </a:prstGeom>
        <a:ln w="57150" cmpd="sng">
          <a:solidFill>
            <a:srgbClr xmlns:mc="http://schemas.openxmlformats.org/markup-compatibility/2006" xmlns:a14="http://schemas.microsoft.com/office/drawing/2010/main" val="00FF00" mc:Ignorable="a14" a14:legacySpreadsheetColorIndex="1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1085850</xdr:colOff>
      <xdr:row>14</xdr:row>
      <xdr:rowOff>390525</xdr:rowOff>
    </xdr:from>
    <xdr:to>
      <xdr:col>16</xdr:col>
      <xdr:colOff>2035336</xdr:colOff>
      <xdr:row>14</xdr:row>
      <xdr:rowOff>1511336</xdr:rowOff>
    </xdr:to>
    <xdr:sp macro="" textlink="">
      <xdr:nvSpPr>
        <xdr:cNvPr id="73" name="Ellipse 72">
          <a:extLst>
            <a:ext uri="{FF2B5EF4-FFF2-40B4-BE49-F238E27FC236}">
              <a16:creationId xmlns:a16="http://schemas.microsoft.com/office/drawing/2014/main" id="{DA33C0FD-EF16-49D6-B218-4DBB2EEA4339}"/>
            </a:ext>
          </a:extLst>
        </xdr:cNvPr>
        <xdr:cNvSpPr/>
      </xdr:nvSpPr>
      <xdr:spPr>
        <a:xfrm>
          <a:off x="13163550" y="9363075"/>
          <a:ext cx="949486" cy="1120811"/>
        </a:xfrm>
        <a:prstGeom prst="ellipse">
          <a:avLst/>
        </a:prstGeom>
        <a:solidFill>
          <a:srgbClr xmlns:mc="http://schemas.openxmlformats.org/markup-compatibility/2006" xmlns:a14="http://schemas.microsoft.com/office/drawing/2010/main" val="00FF00" mc:Ignorable="a14" a14:legacySpreadsheetColorIndex="1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2200" b="0" i="0" u="none" strike="noStrike" baseline="0">
              <a:solidFill>
                <a:srgbClr val="000000"/>
              </a:solidFill>
              <a:latin typeface="Arial" panose="020B0604020202020204" pitchFamily="34" charset="0"/>
            </a:rPr>
            <a:t>OK</a:t>
          </a:r>
        </a:p>
      </xdr:txBody>
    </xdr:sp>
    <xdr:clientData/>
  </xdr:twoCellAnchor>
  <xdr:twoCellAnchor>
    <xdr:from>
      <xdr:col>12</xdr:col>
      <xdr:colOff>0</xdr:colOff>
      <xdr:row>59</xdr:row>
      <xdr:rowOff>825500</xdr:rowOff>
    </xdr:from>
    <xdr:to>
      <xdr:col>13</xdr:col>
      <xdr:colOff>1084198</xdr:colOff>
      <xdr:row>59</xdr:row>
      <xdr:rowOff>825500</xdr:rowOff>
    </xdr:to>
    <xdr:cxnSp macro="">
      <xdr:nvCxnSpPr>
        <xdr:cNvPr id="74" name="Connecteur droit 73">
          <a:extLst>
            <a:ext uri="{FF2B5EF4-FFF2-40B4-BE49-F238E27FC236}">
              <a16:creationId xmlns:a16="http://schemas.microsoft.com/office/drawing/2014/main" id="{E99C6FFD-B0A0-4D27-A7EB-3D6F280C6319}"/>
            </a:ext>
          </a:extLst>
        </xdr:cNvPr>
        <xdr:cNvCxnSpPr/>
      </xdr:nvCxnSpPr>
      <xdr:spPr>
        <a:xfrm>
          <a:off x="9525000" y="50717450"/>
          <a:ext cx="1255648" cy="0"/>
        </a:xfrm>
        <a:prstGeom prst="line">
          <a:avLst/>
        </a:prstGeom>
        <a:ln w="57150" cmpd="sng">
          <a:solidFill>
            <a:srgbClr xmlns:mc="http://schemas.openxmlformats.org/markup-compatibility/2006" xmlns:a14="http://schemas.microsoft.com/office/drawing/2010/main" val="00FF00" mc:Ignorable="a14" a14:legacySpreadsheetColorIndex="1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1085850</xdr:colOff>
      <xdr:row>59</xdr:row>
      <xdr:rowOff>530225</xdr:rowOff>
    </xdr:from>
    <xdr:to>
      <xdr:col>13</xdr:col>
      <xdr:colOff>2036338</xdr:colOff>
      <xdr:row>59</xdr:row>
      <xdr:rowOff>1189672</xdr:rowOff>
    </xdr:to>
    <xdr:sp macro="" textlink="">
      <xdr:nvSpPr>
        <xdr:cNvPr id="75" name="Ellipse 74">
          <a:extLst>
            <a:ext uri="{FF2B5EF4-FFF2-40B4-BE49-F238E27FC236}">
              <a16:creationId xmlns:a16="http://schemas.microsoft.com/office/drawing/2014/main" id="{AA8CA32F-12EB-428F-9F5B-79CD3E273539}"/>
            </a:ext>
          </a:extLst>
        </xdr:cNvPr>
        <xdr:cNvSpPr/>
      </xdr:nvSpPr>
      <xdr:spPr>
        <a:xfrm>
          <a:off x="10782300" y="50422175"/>
          <a:ext cx="950488" cy="659447"/>
        </a:xfrm>
        <a:prstGeom prst="ellipse">
          <a:avLst/>
        </a:prstGeom>
        <a:solidFill>
          <a:srgbClr xmlns:mc="http://schemas.openxmlformats.org/markup-compatibility/2006" xmlns:a14="http://schemas.microsoft.com/office/drawing/2010/main" val="00FF00" mc:Ignorable="a14" a14:legacySpreadsheetColorIndex="1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2200" b="0" i="0" u="none" strike="noStrike" baseline="0">
              <a:solidFill>
                <a:srgbClr val="000000"/>
              </a:solidFill>
              <a:latin typeface="Arial" panose="020B0604020202020204" pitchFamily="34" charset="0"/>
            </a:rPr>
            <a:t>OK</a:t>
          </a:r>
        </a:p>
      </xdr:txBody>
    </xdr:sp>
    <xdr:clientData/>
  </xdr:twoCellAnchor>
  <xdr:twoCellAnchor>
    <xdr:from>
      <xdr:col>14</xdr:col>
      <xdr:colOff>25400</xdr:colOff>
      <xdr:row>56</xdr:row>
      <xdr:rowOff>901700</xdr:rowOff>
    </xdr:from>
    <xdr:to>
      <xdr:col>29</xdr:col>
      <xdr:colOff>57155</xdr:colOff>
      <xdr:row>56</xdr:row>
      <xdr:rowOff>901700</xdr:rowOff>
    </xdr:to>
    <xdr:cxnSp macro="">
      <xdr:nvCxnSpPr>
        <xdr:cNvPr id="76" name="Connecteur droit 75">
          <a:extLst>
            <a:ext uri="{FF2B5EF4-FFF2-40B4-BE49-F238E27FC236}">
              <a16:creationId xmlns:a16="http://schemas.microsoft.com/office/drawing/2014/main" id="{8AFC8F8F-AD50-49E9-BD58-365D72804DF6}"/>
            </a:ext>
          </a:extLst>
        </xdr:cNvPr>
        <xdr:cNvCxnSpPr/>
      </xdr:nvCxnSpPr>
      <xdr:spPr>
        <a:xfrm>
          <a:off x="11760200" y="48545750"/>
          <a:ext cx="10861680"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19050</xdr:colOff>
      <xdr:row>47</xdr:row>
      <xdr:rowOff>15875</xdr:rowOff>
    </xdr:from>
    <xdr:to>
      <xdr:col>13</xdr:col>
      <xdr:colOff>22324</xdr:colOff>
      <xdr:row>47</xdr:row>
      <xdr:rowOff>15875</xdr:rowOff>
    </xdr:to>
    <xdr:cxnSp macro="">
      <xdr:nvCxnSpPr>
        <xdr:cNvPr id="77" name="Connecteur droit 76">
          <a:extLst>
            <a:ext uri="{FF2B5EF4-FFF2-40B4-BE49-F238E27FC236}">
              <a16:creationId xmlns:a16="http://schemas.microsoft.com/office/drawing/2014/main" id="{4938E334-3A4D-40C6-B7EC-D6415AC53A29}"/>
            </a:ext>
          </a:extLst>
        </xdr:cNvPr>
        <xdr:cNvCxnSpPr/>
      </xdr:nvCxnSpPr>
      <xdr:spPr>
        <a:xfrm>
          <a:off x="9544050" y="38782625"/>
          <a:ext cx="174724"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155575</xdr:colOff>
      <xdr:row>43</xdr:row>
      <xdr:rowOff>260350</xdr:rowOff>
    </xdr:from>
    <xdr:to>
      <xdr:col>12</xdr:col>
      <xdr:colOff>7598</xdr:colOff>
      <xdr:row>47</xdr:row>
      <xdr:rowOff>4780</xdr:rowOff>
    </xdr:to>
    <xdr:sp macro="" textlink="">
      <xdr:nvSpPr>
        <xdr:cNvPr id="78" name="Forme libre : forme 77">
          <a:extLst>
            <a:ext uri="{FF2B5EF4-FFF2-40B4-BE49-F238E27FC236}">
              <a16:creationId xmlns:a16="http://schemas.microsoft.com/office/drawing/2014/main" id="{34667E3D-9E92-4209-801B-7E08C4A304A7}"/>
            </a:ext>
          </a:extLst>
        </xdr:cNvPr>
        <xdr:cNvSpPr/>
      </xdr:nvSpPr>
      <xdr:spPr>
        <a:xfrm>
          <a:off x="9509125" y="35664775"/>
          <a:ext cx="23473" cy="3106755"/>
        </a:xfrm>
        <a:custGeom>
          <a:avLst/>
          <a:gdLst/>
          <a:ahLst/>
          <a:cxnLst/>
          <a:rect l="0" t="0" r="0" b="0"/>
          <a:pathLst>
            <a:path w="92076" h="3308351">
              <a:moveTo>
                <a:pt x="0" y="0"/>
              </a:moveTo>
              <a:lnTo>
                <a:pt x="0" y="3308350"/>
              </a:lnTo>
              <a:lnTo>
                <a:pt x="92075" y="33083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15</xdr:col>
      <xdr:colOff>22225</xdr:colOff>
      <xdr:row>46</xdr:row>
      <xdr:rowOff>260350</xdr:rowOff>
    </xdr:from>
    <xdr:to>
      <xdr:col>16</xdr:col>
      <xdr:colOff>25400</xdr:colOff>
      <xdr:row>46</xdr:row>
      <xdr:rowOff>260350</xdr:rowOff>
    </xdr:to>
    <xdr:cxnSp macro="">
      <xdr:nvCxnSpPr>
        <xdr:cNvPr id="79" name="Connecteur droit 78">
          <a:extLst>
            <a:ext uri="{FF2B5EF4-FFF2-40B4-BE49-F238E27FC236}">
              <a16:creationId xmlns:a16="http://schemas.microsoft.com/office/drawing/2014/main" id="{DFA9CF25-44CE-4EC4-8158-1E268AB1C0B7}"/>
            </a:ext>
          </a:extLst>
        </xdr:cNvPr>
        <xdr:cNvCxnSpPr/>
      </xdr:nvCxnSpPr>
      <xdr:spPr>
        <a:xfrm>
          <a:off x="11928475" y="38760400"/>
          <a:ext cx="174625"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22225</xdr:colOff>
      <xdr:row>46</xdr:row>
      <xdr:rowOff>260350</xdr:rowOff>
    </xdr:from>
    <xdr:to>
      <xdr:col>15</xdr:col>
      <xdr:colOff>28476</xdr:colOff>
      <xdr:row>46</xdr:row>
      <xdr:rowOff>260350</xdr:rowOff>
    </xdr:to>
    <xdr:cxnSp macro="">
      <xdr:nvCxnSpPr>
        <xdr:cNvPr id="80" name="Connecteur droit 79">
          <a:extLst>
            <a:ext uri="{FF2B5EF4-FFF2-40B4-BE49-F238E27FC236}">
              <a16:creationId xmlns:a16="http://schemas.microsoft.com/office/drawing/2014/main" id="{867030EF-6CE2-41C2-A47C-9F6856A2184A}"/>
            </a:ext>
          </a:extLst>
        </xdr:cNvPr>
        <xdr:cNvCxnSpPr/>
      </xdr:nvCxnSpPr>
      <xdr:spPr>
        <a:xfrm>
          <a:off x="11757025" y="38760400"/>
          <a:ext cx="17770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25400</xdr:colOff>
      <xdr:row>46</xdr:row>
      <xdr:rowOff>260350</xdr:rowOff>
    </xdr:from>
    <xdr:to>
      <xdr:col>19</xdr:col>
      <xdr:colOff>47541</xdr:colOff>
      <xdr:row>46</xdr:row>
      <xdr:rowOff>260350</xdr:rowOff>
    </xdr:to>
    <xdr:cxnSp macro="">
      <xdr:nvCxnSpPr>
        <xdr:cNvPr id="81" name="Connecteur droit 80">
          <a:extLst>
            <a:ext uri="{FF2B5EF4-FFF2-40B4-BE49-F238E27FC236}">
              <a16:creationId xmlns:a16="http://schemas.microsoft.com/office/drawing/2014/main" id="{6DC6EA61-B140-468F-A297-A09147D10EA5}"/>
            </a:ext>
          </a:extLst>
        </xdr:cNvPr>
        <xdr:cNvCxnSpPr/>
      </xdr:nvCxnSpPr>
      <xdr:spPr>
        <a:xfrm>
          <a:off x="14312900" y="38760400"/>
          <a:ext cx="193591"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22225</xdr:colOff>
      <xdr:row>46</xdr:row>
      <xdr:rowOff>260350</xdr:rowOff>
    </xdr:from>
    <xdr:to>
      <xdr:col>18</xdr:col>
      <xdr:colOff>25400</xdr:colOff>
      <xdr:row>46</xdr:row>
      <xdr:rowOff>260350</xdr:rowOff>
    </xdr:to>
    <xdr:cxnSp macro="">
      <xdr:nvCxnSpPr>
        <xdr:cNvPr id="82" name="Connecteur droit 81">
          <a:extLst>
            <a:ext uri="{FF2B5EF4-FFF2-40B4-BE49-F238E27FC236}">
              <a16:creationId xmlns:a16="http://schemas.microsoft.com/office/drawing/2014/main" id="{8A32FEA2-AA5A-47F1-88D9-E59E534F494D}"/>
            </a:ext>
          </a:extLst>
        </xdr:cNvPr>
        <xdr:cNvCxnSpPr/>
      </xdr:nvCxnSpPr>
      <xdr:spPr>
        <a:xfrm>
          <a:off x="14138275" y="38760400"/>
          <a:ext cx="1746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25400</xdr:colOff>
      <xdr:row>50</xdr:row>
      <xdr:rowOff>1587</xdr:rowOff>
    </xdr:from>
    <xdr:to>
      <xdr:col>19</xdr:col>
      <xdr:colOff>47541</xdr:colOff>
      <xdr:row>50</xdr:row>
      <xdr:rowOff>1587</xdr:rowOff>
    </xdr:to>
    <xdr:cxnSp macro="">
      <xdr:nvCxnSpPr>
        <xdr:cNvPr id="83" name="Connecteur droit 82">
          <a:extLst>
            <a:ext uri="{FF2B5EF4-FFF2-40B4-BE49-F238E27FC236}">
              <a16:creationId xmlns:a16="http://schemas.microsoft.com/office/drawing/2014/main" id="{B86E112A-7850-45AE-A952-2E79D29DD1A9}"/>
            </a:ext>
          </a:extLst>
        </xdr:cNvPr>
        <xdr:cNvCxnSpPr/>
      </xdr:nvCxnSpPr>
      <xdr:spPr>
        <a:xfrm>
          <a:off x="14312900" y="41244837"/>
          <a:ext cx="193591"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152400</xdr:colOff>
      <xdr:row>46</xdr:row>
      <xdr:rowOff>260350</xdr:rowOff>
    </xdr:from>
    <xdr:to>
      <xdr:col>18</xdr:col>
      <xdr:colOff>24608</xdr:colOff>
      <xdr:row>50</xdr:row>
      <xdr:rowOff>1588</xdr:rowOff>
    </xdr:to>
    <xdr:sp macro="" textlink="">
      <xdr:nvSpPr>
        <xdr:cNvPr id="84" name="Forme libre : forme 83">
          <a:extLst>
            <a:ext uri="{FF2B5EF4-FFF2-40B4-BE49-F238E27FC236}">
              <a16:creationId xmlns:a16="http://schemas.microsoft.com/office/drawing/2014/main" id="{1BB82420-EFEC-4C26-B072-CD1ED6D07857}"/>
            </a:ext>
          </a:extLst>
        </xdr:cNvPr>
        <xdr:cNvSpPr/>
      </xdr:nvSpPr>
      <xdr:spPr>
        <a:xfrm>
          <a:off x="14268450" y="38760400"/>
          <a:ext cx="43658" cy="2484438"/>
        </a:xfrm>
        <a:custGeom>
          <a:avLst/>
          <a:gdLst/>
          <a:ahLst/>
          <a:cxnLst/>
          <a:rect l="0" t="0" r="0" b="0"/>
          <a:pathLst>
            <a:path w="92076" h="2051051">
              <a:moveTo>
                <a:pt x="0" y="0"/>
              </a:moveTo>
              <a:lnTo>
                <a:pt x="0" y="2051050"/>
              </a:lnTo>
              <a:lnTo>
                <a:pt x="92075" y="20510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20</xdr:col>
      <xdr:colOff>25400</xdr:colOff>
      <xdr:row>50</xdr:row>
      <xdr:rowOff>2419350</xdr:rowOff>
    </xdr:from>
    <xdr:to>
      <xdr:col>29</xdr:col>
      <xdr:colOff>50820</xdr:colOff>
      <xdr:row>50</xdr:row>
      <xdr:rowOff>2419350</xdr:rowOff>
    </xdr:to>
    <xdr:cxnSp macro="">
      <xdr:nvCxnSpPr>
        <xdr:cNvPr id="85" name="Connecteur droit 84">
          <a:extLst>
            <a:ext uri="{FF2B5EF4-FFF2-40B4-BE49-F238E27FC236}">
              <a16:creationId xmlns:a16="http://schemas.microsoft.com/office/drawing/2014/main" id="{832508DD-48DB-41AD-80A0-5BA5545524AB}"/>
            </a:ext>
          </a:extLst>
        </xdr:cNvPr>
        <xdr:cNvCxnSpPr/>
      </xdr:nvCxnSpPr>
      <xdr:spPr>
        <a:xfrm>
          <a:off x="16522700" y="43662600"/>
          <a:ext cx="6092845"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25400</xdr:colOff>
      <xdr:row>47</xdr:row>
      <xdr:rowOff>1257300</xdr:rowOff>
    </xdr:from>
    <xdr:to>
      <xdr:col>29</xdr:col>
      <xdr:colOff>50820</xdr:colOff>
      <xdr:row>47</xdr:row>
      <xdr:rowOff>1257300</xdr:rowOff>
    </xdr:to>
    <xdr:cxnSp macro="">
      <xdr:nvCxnSpPr>
        <xdr:cNvPr id="86" name="Connecteur droit 85">
          <a:extLst>
            <a:ext uri="{FF2B5EF4-FFF2-40B4-BE49-F238E27FC236}">
              <a16:creationId xmlns:a16="http://schemas.microsoft.com/office/drawing/2014/main" id="{699E234B-F5B0-4EF3-9707-E6822C30B103}"/>
            </a:ext>
          </a:extLst>
        </xdr:cNvPr>
        <xdr:cNvCxnSpPr/>
      </xdr:nvCxnSpPr>
      <xdr:spPr>
        <a:xfrm>
          <a:off x="16522700" y="40024050"/>
          <a:ext cx="6092845"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11113</xdr:colOff>
      <xdr:row>17</xdr:row>
      <xdr:rowOff>1588</xdr:rowOff>
    </xdr:from>
    <xdr:to>
      <xdr:col>13</xdr:col>
      <xdr:colOff>1852</xdr:colOff>
      <xdr:row>17</xdr:row>
      <xdr:rowOff>1588</xdr:rowOff>
    </xdr:to>
    <xdr:cxnSp macro="">
      <xdr:nvCxnSpPr>
        <xdr:cNvPr id="87" name="Connecteur droit 86">
          <a:extLst>
            <a:ext uri="{FF2B5EF4-FFF2-40B4-BE49-F238E27FC236}">
              <a16:creationId xmlns:a16="http://schemas.microsoft.com/office/drawing/2014/main" id="{77D19659-AE65-4C0F-9C88-3277E6F0319A}"/>
            </a:ext>
          </a:extLst>
        </xdr:cNvPr>
        <xdr:cNvCxnSpPr/>
      </xdr:nvCxnSpPr>
      <xdr:spPr>
        <a:xfrm>
          <a:off x="9536113" y="11222038"/>
          <a:ext cx="162189"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68</xdr:row>
      <xdr:rowOff>0</xdr:rowOff>
    </xdr:from>
    <xdr:to>
      <xdr:col>7</xdr:col>
      <xdr:colOff>0</xdr:colOff>
      <xdr:row>68</xdr:row>
      <xdr:rowOff>0</xdr:rowOff>
    </xdr:to>
    <xdr:cxnSp macro="">
      <xdr:nvCxnSpPr>
        <xdr:cNvPr id="88" name="Connecteur droit 87">
          <a:extLst>
            <a:ext uri="{FF2B5EF4-FFF2-40B4-BE49-F238E27FC236}">
              <a16:creationId xmlns:a16="http://schemas.microsoft.com/office/drawing/2014/main" id="{D5B4729F-BDA0-4081-9C4B-F197BBFFAECE}"/>
            </a:ext>
          </a:extLst>
        </xdr:cNvPr>
        <xdr:cNvCxnSpPr/>
      </xdr:nvCxnSpPr>
      <xdr:spPr>
        <a:xfrm>
          <a:off x="4762500" y="5596890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6350</xdr:colOff>
      <xdr:row>59</xdr:row>
      <xdr:rowOff>0</xdr:rowOff>
    </xdr:from>
    <xdr:to>
      <xdr:col>6</xdr:col>
      <xdr:colOff>157237</xdr:colOff>
      <xdr:row>68</xdr:row>
      <xdr:rowOff>1</xdr:rowOff>
    </xdr:to>
    <xdr:sp macro="" textlink="">
      <xdr:nvSpPr>
        <xdr:cNvPr id="89" name="Forme libre : forme 88">
          <a:extLst>
            <a:ext uri="{FF2B5EF4-FFF2-40B4-BE49-F238E27FC236}">
              <a16:creationId xmlns:a16="http://schemas.microsoft.com/office/drawing/2014/main" id="{AC79A893-8669-4906-AFDA-95F41190E6BD}"/>
            </a:ext>
          </a:extLst>
        </xdr:cNvPr>
        <xdr:cNvSpPr/>
      </xdr:nvSpPr>
      <xdr:spPr>
        <a:xfrm>
          <a:off x="4768850" y="49891950"/>
          <a:ext cx="150887" cy="6076951"/>
        </a:xfrm>
        <a:custGeom>
          <a:avLst/>
          <a:gdLst/>
          <a:ahLst/>
          <a:cxnLst/>
          <a:rect l="0" t="0" r="0" b="0"/>
          <a:pathLst>
            <a:path w="92076" h="7493001">
              <a:moveTo>
                <a:pt x="0" y="0"/>
              </a:moveTo>
              <a:lnTo>
                <a:pt x="0" y="7493000"/>
              </a:lnTo>
              <a:lnTo>
                <a:pt x="92075" y="749300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12</xdr:col>
      <xdr:colOff>0</xdr:colOff>
      <xdr:row>65</xdr:row>
      <xdr:rowOff>685800</xdr:rowOff>
    </xdr:from>
    <xdr:to>
      <xdr:col>13</xdr:col>
      <xdr:colOff>726561</xdr:colOff>
      <xdr:row>65</xdr:row>
      <xdr:rowOff>685800</xdr:rowOff>
    </xdr:to>
    <xdr:cxnSp macro="">
      <xdr:nvCxnSpPr>
        <xdr:cNvPr id="90" name="Connecteur droit 89">
          <a:extLst>
            <a:ext uri="{FF2B5EF4-FFF2-40B4-BE49-F238E27FC236}">
              <a16:creationId xmlns:a16="http://schemas.microsoft.com/office/drawing/2014/main" id="{5A38AD0C-7C83-49AB-94FE-C2FFF4A28CFD}"/>
            </a:ext>
          </a:extLst>
        </xdr:cNvPr>
        <xdr:cNvCxnSpPr/>
      </xdr:nvCxnSpPr>
      <xdr:spPr>
        <a:xfrm>
          <a:off x="9525000" y="54892575"/>
          <a:ext cx="898011" cy="0"/>
        </a:xfrm>
        <a:prstGeom prst="line">
          <a:avLst/>
        </a:prstGeom>
        <a:ln w="57150" cmpd="sng">
          <a:solidFill>
            <a:srgbClr xmlns:mc="http://schemas.openxmlformats.org/markup-compatibility/2006" xmlns:a14="http://schemas.microsoft.com/office/drawing/2010/main" val="00FF00" mc:Ignorable="a14" a14:legacySpreadsheetColorIndex="1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727074</xdr:colOff>
      <xdr:row>65</xdr:row>
      <xdr:rowOff>253999</xdr:rowOff>
    </xdr:from>
    <xdr:to>
      <xdr:col>13</xdr:col>
      <xdr:colOff>1951298</xdr:colOff>
      <xdr:row>65</xdr:row>
      <xdr:rowOff>1163662</xdr:rowOff>
    </xdr:to>
    <xdr:sp macro="" textlink="">
      <xdr:nvSpPr>
        <xdr:cNvPr id="91" name="Ellipse 90">
          <a:extLst>
            <a:ext uri="{FF2B5EF4-FFF2-40B4-BE49-F238E27FC236}">
              <a16:creationId xmlns:a16="http://schemas.microsoft.com/office/drawing/2014/main" id="{766B75C5-C274-4F38-BF9F-38897F3DC7CB}"/>
            </a:ext>
          </a:extLst>
        </xdr:cNvPr>
        <xdr:cNvSpPr/>
      </xdr:nvSpPr>
      <xdr:spPr>
        <a:xfrm>
          <a:off x="10423524" y="54460774"/>
          <a:ext cx="1224224" cy="909663"/>
        </a:xfrm>
        <a:prstGeom prst="ellipse">
          <a:avLst/>
        </a:prstGeom>
        <a:solidFill>
          <a:srgbClr xmlns:mc="http://schemas.openxmlformats.org/markup-compatibility/2006" xmlns:a14="http://schemas.microsoft.com/office/drawing/2010/main" val="00FF00" mc:Ignorable="a14" a14:legacySpreadsheetColorIndex="1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2200" b="0" i="0" u="none" strike="noStrike" baseline="0">
              <a:solidFill>
                <a:srgbClr val="000000"/>
              </a:solidFill>
              <a:latin typeface="Arial" panose="020B0604020202020204" pitchFamily="34" charset="0"/>
            </a:rPr>
            <a:t>OK</a:t>
          </a:r>
        </a:p>
      </xdr:txBody>
    </xdr:sp>
    <xdr:clientData/>
  </xdr:twoCellAnchor>
  <xdr:twoCellAnchor>
    <xdr:from>
      <xdr:col>14</xdr:col>
      <xdr:colOff>22225</xdr:colOff>
      <xdr:row>32</xdr:row>
      <xdr:rowOff>1022350</xdr:rowOff>
    </xdr:from>
    <xdr:to>
      <xdr:col>29</xdr:col>
      <xdr:colOff>50804</xdr:colOff>
      <xdr:row>32</xdr:row>
      <xdr:rowOff>1022350</xdr:rowOff>
    </xdr:to>
    <xdr:cxnSp macro="">
      <xdr:nvCxnSpPr>
        <xdr:cNvPr id="92" name="Connecteur droit 91">
          <a:extLst>
            <a:ext uri="{FF2B5EF4-FFF2-40B4-BE49-F238E27FC236}">
              <a16:creationId xmlns:a16="http://schemas.microsoft.com/office/drawing/2014/main" id="{99D0C440-856C-4F6A-9114-550E2F6B567C}"/>
            </a:ext>
          </a:extLst>
        </xdr:cNvPr>
        <xdr:cNvCxnSpPr/>
      </xdr:nvCxnSpPr>
      <xdr:spPr>
        <a:xfrm>
          <a:off x="11757025" y="27292300"/>
          <a:ext cx="10858504"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35</xdr:row>
      <xdr:rowOff>1006475</xdr:rowOff>
    </xdr:from>
    <xdr:to>
      <xdr:col>29</xdr:col>
      <xdr:colOff>50807</xdr:colOff>
      <xdr:row>35</xdr:row>
      <xdr:rowOff>1006475</xdr:rowOff>
    </xdr:to>
    <xdr:cxnSp macro="">
      <xdr:nvCxnSpPr>
        <xdr:cNvPr id="93" name="Connecteur droit 92">
          <a:extLst>
            <a:ext uri="{FF2B5EF4-FFF2-40B4-BE49-F238E27FC236}">
              <a16:creationId xmlns:a16="http://schemas.microsoft.com/office/drawing/2014/main" id="{1FD3E647-18DD-4B49-B67B-E89CEE4A106E}"/>
            </a:ext>
          </a:extLst>
        </xdr:cNvPr>
        <xdr:cNvCxnSpPr/>
      </xdr:nvCxnSpPr>
      <xdr:spPr>
        <a:xfrm>
          <a:off x="9372600" y="29800550"/>
          <a:ext cx="13242932"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62</xdr:row>
      <xdr:rowOff>873125</xdr:rowOff>
    </xdr:from>
    <xdr:to>
      <xdr:col>29</xdr:col>
      <xdr:colOff>50807</xdr:colOff>
      <xdr:row>62</xdr:row>
      <xdr:rowOff>873125</xdr:rowOff>
    </xdr:to>
    <xdr:cxnSp macro="">
      <xdr:nvCxnSpPr>
        <xdr:cNvPr id="94" name="Connecteur droit 93">
          <a:extLst>
            <a:ext uri="{FF2B5EF4-FFF2-40B4-BE49-F238E27FC236}">
              <a16:creationId xmlns:a16="http://schemas.microsoft.com/office/drawing/2014/main" id="{46DC2B70-F1A4-4126-B61B-F5D854B4415D}"/>
            </a:ext>
          </a:extLst>
        </xdr:cNvPr>
        <xdr:cNvCxnSpPr/>
      </xdr:nvCxnSpPr>
      <xdr:spPr>
        <a:xfrm>
          <a:off x="9372600" y="52784375"/>
          <a:ext cx="13242932"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68</xdr:row>
      <xdr:rowOff>1336675</xdr:rowOff>
    </xdr:from>
    <xdr:to>
      <xdr:col>29</xdr:col>
      <xdr:colOff>50804</xdr:colOff>
      <xdr:row>68</xdr:row>
      <xdr:rowOff>1336675</xdr:rowOff>
    </xdr:to>
    <xdr:cxnSp macro="">
      <xdr:nvCxnSpPr>
        <xdr:cNvPr id="95" name="Connecteur droit 94">
          <a:extLst>
            <a:ext uri="{FF2B5EF4-FFF2-40B4-BE49-F238E27FC236}">
              <a16:creationId xmlns:a16="http://schemas.microsoft.com/office/drawing/2014/main" id="{C19C3388-D581-49BE-978E-CD70629F7C4B}"/>
            </a:ext>
          </a:extLst>
        </xdr:cNvPr>
        <xdr:cNvCxnSpPr/>
      </xdr:nvCxnSpPr>
      <xdr:spPr>
        <a:xfrm>
          <a:off x="6991350" y="57305575"/>
          <a:ext cx="15624179" cy="0"/>
        </a:xfrm>
        <a:prstGeom prst="line">
          <a:avLst/>
        </a:prstGeom>
        <a:ln w="57150" cmpd="sng">
          <a:solidFill>
            <a:srgbClr xmlns:mc="http://schemas.openxmlformats.org/markup-compatibility/2006" xmlns:a14="http://schemas.microsoft.com/office/drawing/2010/main" val="0000FF" mc:Ignorable="a14" a14:legacySpreadsheetColorIndex="12"/>
          </a:solidFill>
          <a:headEnd type="none"/>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22225</xdr:colOff>
      <xdr:row>52</xdr:row>
      <xdr:rowOff>260350</xdr:rowOff>
    </xdr:from>
    <xdr:to>
      <xdr:col>16</xdr:col>
      <xdr:colOff>25400</xdr:colOff>
      <xdr:row>52</xdr:row>
      <xdr:rowOff>260350</xdr:rowOff>
    </xdr:to>
    <xdr:cxnSp macro="">
      <xdr:nvCxnSpPr>
        <xdr:cNvPr id="96" name="Connecteur droit 95">
          <a:extLst>
            <a:ext uri="{FF2B5EF4-FFF2-40B4-BE49-F238E27FC236}">
              <a16:creationId xmlns:a16="http://schemas.microsoft.com/office/drawing/2014/main" id="{6964EFC7-A4EA-4CBD-863C-65D98445B3D4}"/>
            </a:ext>
          </a:extLst>
        </xdr:cNvPr>
        <xdr:cNvCxnSpPr/>
      </xdr:nvCxnSpPr>
      <xdr:spPr>
        <a:xfrm>
          <a:off x="11928475" y="45408850"/>
          <a:ext cx="174625"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149225</xdr:colOff>
      <xdr:row>47</xdr:row>
      <xdr:rowOff>1587</xdr:rowOff>
    </xdr:from>
    <xdr:to>
      <xdr:col>15</xdr:col>
      <xdr:colOff>21433</xdr:colOff>
      <xdr:row>52</xdr:row>
      <xdr:rowOff>260357</xdr:rowOff>
    </xdr:to>
    <xdr:sp macro="" textlink="">
      <xdr:nvSpPr>
        <xdr:cNvPr id="97" name="Forme libre : forme 96">
          <a:extLst>
            <a:ext uri="{FF2B5EF4-FFF2-40B4-BE49-F238E27FC236}">
              <a16:creationId xmlns:a16="http://schemas.microsoft.com/office/drawing/2014/main" id="{3BE941C2-E4A6-4391-AD11-DC4CC8E348A1}"/>
            </a:ext>
          </a:extLst>
        </xdr:cNvPr>
        <xdr:cNvSpPr/>
      </xdr:nvSpPr>
      <xdr:spPr>
        <a:xfrm>
          <a:off x="11884025" y="38768337"/>
          <a:ext cx="43658" cy="6640520"/>
        </a:xfrm>
        <a:custGeom>
          <a:avLst/>
          <a:gdLst/>
          <a:ahLst/>
          <a:cxnLst/>
          <a:rect l="0" t="0" r="0" b="0"/>
          <a:pathLst>
            <a:path w="92076" h="6629401">
              <a:moveTo>
                <a:pt x="0" y="0"/>
              </a:moveTo>
              <a:lnTo>
                <a:pt x="0" y="6629400"/>
              </a:lnTo>
              <a:lnTo>
                <a:pt x="92075" y="662940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12</xdr:col>
      <xdr:colOff>0</xdr:colOff>
      <xdr:row>22</xdr:row>
      <xdr:rowOff>133350</xdr:rowOff>
    </xdr:from>
    <xdr:to>
      <xdr:col>13</xdr:col>
      <xdr:colOff>0</xdr:colOff>
      <xdr:row>22</xdr:row>
      <xdr:rowOff>133350</xdr:rowOff>
    </xdr:to>
    <xdr:cxnSp macro="">
      <xdr:nvCxnSpPr>
        <xdr:cNvPr id="98" name="Connecteur droit 97">
          <a:extLst>
            <a:ext uri="{FF2B5EF4-FFF2-40B4-BE49-F238E27FC236}">
              <a16:creationId xmlns:a16="http://schemas.microsoft.com/office/drawing/2014/main" id="{B6C91F81-C2EC-4119-8385-1876EF86F661}"/>
            </a:ext>
          </a:extLst>
        </xdr:cNvPr>
        <xdr:cNvCxnSpPr/>
      </xdr:nvCxnSpPr>
      <xdr:spPr>
        <a:xfrm>
          <a:off x="9525000" y="18154650"/>
          <a:ext cx="171450" cy="0"/>
        </a:xfrm>
        <a:prstGeom prst="line">
          <a:avLst/>
        </a:prstGeom>
        <a:ln>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95250</xdr:colOff>
      <xdr:row>19</xdr:row>
      <xdr:rowOff>133350</xdr:rowOff>
    </xdr:from>
    <xdr:to>
      <xdr:col>11</xdr:col>
      <xdr:colOff>165852</xdr:colOff>
      <xdr:row>22</xdr:row>
      <xdr:rowOff>133351</xdr:rowOff>
    </xdr:to>
    <xdr:sp macro="" textlink="">
      <xdr:nvSpPr>
        <xdr:cNvPr id="99" name="Forme libre : forme 98">
          <a:extLst>
            <a:ext uri="{FF2B5EF4-FFF2-40B4-BE49-F238E27FC236}">
              <a16:creationId xmlns:a16="http://schemas.microsoft.com/office/drawing/2014/main" id="{F3A0988D-E8FB-4100-A301-2C19FD1BF457}"/>
            </a:ext>
          </a:extLst>
        </xdr:cNvPr>
        <xdr:cNvSpPr/>
      </xdr:nvSpPr>
      <xdr:spPr>
        <a:xfrm>
          <a:off x="9448800" y="14201775"/>
          <a:ext cx="70602" cy="3952876"/>
        </a:xfrm>
        <a:custGeom>
          <a:avLst/>
          <a:gdLst/>
          <a:ahLst/>
          <a:cxnLst/>
          <a:rect l="0" t="0" r="0" b="0"/>
          <a:pathLst>
            <a:path w="92076" h="3943351">
              <a:moveTo>
                <a:pt x="0" y="0"/>
              </a:moveTo>
              <a:lnTo>
                <a:pt x="0" y="3943350"/>
              </a:lnTo>
              <a:lnTo>
                <a:pt x="92075" y="3943350"/>
              </a:ln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28575</xdr:colOff>
      <xdr:row>1</xdr:row>
      <xdr:rowOff>19049</xdr:rowOff>
    </xdr:from>
    <xdr:to>
      <xdr:col>13</xdr:col>
      <xdr:colOff>9819</xdr:colOff>
      <xdr:row>73</xdr:row>
      <xdr:rowOff>29459</xdr:rowOff>
    </xdr:to>
    <xdr:sp macro="" textlink="">
      <xdr:nvSpPr>
        <xdr:cNvPr id="2" name="ZoneTexte 1">
          <a:extLst>
            <a:ext uri="{FF2B5EF4-FFF2-40B4-BE49-F238E27FC236}">
              <a16:creationId xmlns:a16="http://schemas.microsoft.com/office/drawing/2014/main" id="{13FC5456-F17A-562B-D7EA-1890C2FDD303}"/>
            </a:ext>
          </a:extLst>
        </xdr:cNvPr>
        <xdr:cNvSpPr txBox="1"/>
      </xdr:nvSpPr>
      <xdr:spPr>
        <a:xfrm>
          <a:off x="28575" y="176162"/>
          <a:ext cx="9938306" cy="1132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u="sng"/>
            <a:t>Contexte:</a:t>
          </a:r>
        </a:p>
        <a:p>
          <a:r>
            <a:rPr lang="fr-FR" sz="1100"/>
            <a:t>Le</a:t>
          </a:r>
          <a:r>
            <a:rPr lang="fr-FR" sz="1100" baseline="0"/>
            <a:t> 28/03/2025 à 06h32, une bobine en FAA a été réalisée.  La bobine est la suivante :</a:t>
          </a:r>
        </a:p>
        <a:p>
          <a:endParaRPr lang="fr-FR" sz="1100" baseline="0"/>
        </a:p>
        <a:p>
          <a:endParaRPr lang="fr-FR" sz="1100" baseline="0"/>
        </a:p>
        <a:p>
          <a:endParaRPr lang="fr-FR" sz="1100" baseline="0"/>
        </a:p>
        <a:p>
          <a:endParaRPr lang="fr-FR" sz="1100" baseline="0"/>
        </a:p>
        <a:p>
          <a:endParaRPr lang="fr-FR" sz="1100" baseline="0"/>
        </a:p>
        <a:p>
          <a:r>
            <a:rPr lang="fr-FR" sz="1100" u="sng" baseline="0"/>
            <a:t>Point de vue opérateur:</a:t>
          </a: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Pendant la phase d’engagement, cage par cage, la bande a eu du mal à être engagée par les opérateurs et s’est abîmée sur les premiers mètres. Ils ont arrêté la bande au niveau de l’inter-cage 2/3 et ont coupé environ 3 mètres de bande, puis ont poursuivi l’engagement de la bobine.</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À la fin de l’opération, la bobine est sortie en</a:t>
          </a:r>
          <a:r>
            <a:rPr lang="fr-FR" sz="1100" baseline="0">
              <a:solidFill>
                <a:schemeClr val="dk1"/>
              </a:solidFill>
              <a:effectLst/>
              <a:latin typeface="+mn-lt"/>
              <a:ea typeface="+mn-ea"/>
              <a:cs typeface="+mn-cs"/>
            </a:rPr>
            <a:t> </a:t>
          </a:r>
          <a:r>
            <a:rPr lang="fr-FR" sz="1100">
              <a:solidFill>
                <a:schemeClr val="dk1"/>
              </a:solidFill>
              <a:effectLst/>
              <a:latin typeface="+mn-lt"/>
              <a:ea typeface="+mn-ea"/>
              <a:cs typeface="+mn-cs"/>
            </a:rPr>
            <a:t>défaut FAA (cœur), correspondant à un effondrement de la bobine. Quelle en est la cause ?</a:t>
          </a: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Au niveau de l'AMDEC,</a:t>
          </a:r>
          <a:r>
            <a:rPr lang="fr-FR" sz="1100" baseline="0">
              <a:solidFill>
                <a:schemeClr val="dk1"/>
              </a:solidFill>
              <a:effectLst/>
              <a:latin typeface="+mn-lt"/>
              <a:ea typeface="+mn-ea"/>
              <a:cs typeface="+mn-cs"/>
            </a:rPr>
            <a:t> lors de la phase "Engager (5C)", les modes de défaillances associés au défaut FAA sont les suivants :</a:t>
          </a: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u="sng" baseline="0">
              <a:solidFill>
                <a:schemeClr val="dk1"/>
              </a:solidFill>
              <a:effectLst/>
              <a:latin typeface="+mn-lt"/>
              <a:ea typeface="+mn-ea"/>
              <a:cs typeface="+mn-cs"/>
            </a:rPr>
            <a:t>Résultats des recherches :</a:t>
          </a: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Dans cette situation, la consigne d’épaisseur de sortie était de </a:t>
          </a:r>
          <a:r>
            <a:rPr lang="fr-FR" sz="1100" b="1">
              <a:solidFill>
                <a:schemeClr val="dk1"/>
              </a:solidFill>
              <a:effectLst/>
              <a:latin typeface="+mn-lt"/>
              <a:ea typeface="+mn-ea"/>
              <a:cs typeface="+mn-cs"/>
            </a:rPr>
            <a:t>0,170 mm</a:t>
          </a:r>
          <a:r>
            <a:rPr lang="fr-FR" sz="1100">
              <a:solidFill>
                <a:schemeClr val="dk1"/>
              </a:solidFill>
              <a:effectLst/>
              <a:latin typeface="+mn-lt"/>
              <a:ea typeface="+mn-ea"/>
              <a:cs typeface="+mn-cs"/>
            </a:rPr>
            <a:t>. D’après les retours des opérateurs, lorsqu'une bobine a une consigne d’épaisseur </a:t>
          </a:r>
          <a:r>
            <a:rPr lang="fr-FR" sz="1100" b="1">
              <a:solidFill>
                <a:schemeClr val="dk1"/>
              </a:solidFill>
              <a:effectLst/>
              <a:latin typeface="+mn-lt"/>
              <a:ea typeface="+mn-ea"/>
              <a:cs typeface="+mn-cs"/>
            </a:rPr>
            <a:t>inférieure ou égale à 0,169 mm</a:t>
          </a:r>
          <a:r>
            <a:rPr lang="fr-FR" sz="1100">
              <a:solidFill>
                <a:schemeClr val="dk1"/>
              </a:solidFill>
              <a:effectLst/>
              <a:latin typeface="+mn-lt"/>
              <a:ea typeface="+mn-ea"/>
              <a:cs typeface="+mn-cs"/>
            </a:rPr>
            <a:t>, on observe systématiquement un </a:t>
          </a:r>
          <a:r>
            <a:rPr lang="fr-FR" sz="1100" b="1">
              <a:solidFill>
                <a:schemeClr val="dk1"/>
              </a:solidFill>
              <a:effectLst/>
              <a:latin typeface="+mn-lt"/>
              <a:ea typeface="+mn-ea"/>
              <a:cs typeface="+mn-cs"/>
            </a:rPr>
            <a:t>gros bout</a:t>
          </a:r>
          <a:r>
            <a:rPr lang="fr-FR" sz="1100">
              <a:solidFill>
                <a:schemeClr val="dk1"/>
              </a:solidFill>
              <a:effectLst/>
              <a:latin typeface="+mn-lt"/>
              <a:ea typeface="+mn-ea"/>
              <a:cs typeface="+mn-cs"/>
            </a:rPr>
            <a:t> d’environ </a:t>
          </a:r>
          <a:r>
            <a:rPr lang="fr-FR" sz="1100" b="1">
              <a:solidFill>
                <a:schemeClr val="dk1"/>
              </a:solidFill>
              <a:effectLst/>
              <a:latin typeface="+mn-lt"/>
              <a:ea typeface="+mn-ea"/>
              <a:cs typeface="+mn-cs"/>
            </a:rPr>
            <a:t>35 à 40 mètres</a:t>
          </a:r>
          <a:r>
            <a:rPr lang="fr-FR" sz="1100">
              <a:solidFill>
                <a:schemeClr val="dk1"/>
              </a:solidFill>
              <a:effectLst/>
              <a:latin typeface="+mn-lt"/>
              <a:ea typeface="+mn-ea"/>
              <a:cs typeface="+mn-cs"/>
            </a:rPr>
            <a:t>, ce qui laisse une </a:t>
          </a:r>
          <a:r>
            <a:rPr lang="fr-FR" sz="1100" b="1">
              <a:solidFill>
                <a:schemeClr val="dk1"/>
              </a:solidFill>
              <a:effectLst/>
              <a:latin typeface="+mn-lt"/>
              <a:ea typeface="+mn-ea"/>
              <a:cs typeface="+mn-cs"/>
            </a:rPr>
            <a:t>marge de sécurité</a:t>
          </a:r>
          <a:r>
            <a:rPr lang="fr-FR" sz="1100">
              <a:solidFill>
                <a:schemeClr val="dk1"/>
              </a:solidFill>
              <a:effectLst/>
              <a:latin typeface="+mn-lt"/>
              <a:ea typeface="+mn-ea"/>
              <a:cs typeface="+mn-cs"/>
            </a:rPr>
            <a:t> en cas de </a:t>
          </a:r>
          <a:r>
            <a:rPr lang="fr-FR" sz="1100" b="1">
              <a:solidFill>
                <a:schemeClr val="dk1"/>
              </a:solidFill>
              <a:effectLst/>
              <a:latin typeface="+mn-lt"/>
              <a:ea typeface="+mn-ea"/>
              <a:cs typeface="+mn-cs"/>
            </a:rPr>
            <a:t>chutage en tête de bande</a:t>
          </a:r>
          <a:r>
            <a:rPr lang="fr-FR" sz="1100">
              <a:solidFill>
                <a:schemeClr val="dk1"/>
              </a:solidFill>
              <a:effectLst/>
              <a:latin typeface="+mn-lt"/>
              <a:ea typeface="+mn-ea"/>
              <a:cs typeface="+mn-cs"/>
            </a:rPr>
            <a:t>.</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En revanche, pour les bobines dont l’épaisseur de sortie est </a:t>
          </a:r>
          <a:r>
            <a:rPr lang="fr-FR" sz="1100" b="1">
              <a:solidFill>
                <a:schemeClr val="dk1"/>
              </a:solidFill>
              <a:effectLst/>
              <a:latin typeface="+mn-lt"/>
              <a:ea typeface="+mn-ea"/>
              <a:cs typeface="+mn-cs"/>
            </a:rPr>
            <a:t>supérieure ou égale à 0,170 mm</a:t>
          </a:r>
          <a:r>
            <a:rPr lang="fr-FR" sz="1100">
              <a:solidFill>
                <a:schemeClr val="dk1"/>
              </a:solidFill>
              <a:effectLst/>
              <a:latin typeface="+mn-lt"/>
              <a:ea typeface="+mn-ea"/>
              <a:cs typeface="+mn-cs"/>
            </a:rPr>
            <a:t>, le gros bout est </a:t>
          </a:r>
          <a:r>
            <a:rPr lang="fr-FR" sz="1100" b="1">
              <a:solidFill>
                <a:schemeClr val="dk1"/>
              </a:solidFill>
              <a:effectLst/>
              <a:latin typeface="+mn-lt"/>
              <a:ea typeface="+mn-ea"/>
              <a:cs typeface="+mn-cs"/>
            </a:rPr>
            <a:t>moins important</a:t>
          </a:r>
          <a:r>
            <a:rPr lang="fr-FR" sz="1100">
              <a:solidFill>
                <a:schemeClr val="dk1"/>
              </a:solidFill>
              <a:effectLst/>
              <a:latin typeface="+mn-lt"/>
              <a:ea typeface="+mn-ea"/>
              <a:cs typeface="+mn-cs"/>
            </a:rPr>
            <a:t>, réduisant ainsi la marge en cas de chute de bande en début de bande. Après discussion avec la personne en charge de la régulation, dans notre schéma de régul, on a bien une condition qui fait que si l’épaisseur visée est </a:t>
          </a:r>
          <a:r>
            <a:rPr lang="fr-FR" sz="1100" b="1">
              <a:solidFill>
                <a:schemeClr val="dk1"/>
              </a:solidFill>
              <a:effectLst/>
              <a:latin typeface="+mn-lt"/>
              <a:ea typeface="+mn-ea"/>
              <a:cs typeface="+mn-cs"/>
            </a:rPr>
            <a:t>inférieure à 0,17 mm</a:t>
          </a:r>
          <a:r>
            <a:rPr lang="fr-FR" sz="1100">
              <a:solidFill>
                <a:schemeClr val="dk1"/>
              </a:solidFill>
              <a:effectLst/>
              <a:latin typeface="+mn-lt"/>
              <a:ea typeface="+mn-ea"/>
              <a:cs typeface="+mn-cs"/>
            </a:rPr>
            <a:t> on attend d’avoir 8 mètres au niveau de l’enrouleuse avant de réguler, sinon on régule tout de suite. </a:t>
          </a: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u="sng" baseline="0">
            <a:solidFill>
              <a:schemeClr val="dk1"/>
            </a:solidFill>
            <a:effectLst/>
            <a:latin typeface="+mn-lt"/>
            <a:ea typeface="+mn-ea"/>
            <a:cs typeface="+mn-cs"/>
          </a:endParaRPr>
        </a:p>
      </xdr:txBody>
    </xdr:sp>
    <xdr:clientData/>
  </xdr:twoCellAnchor>
  <xdr:twoCellAnchor editAs="oneCell">
    <xdr:from>
      <xdr:col>0</xdr:col>
      <xdr:colOff>123825</xdr:colOff>
      <xdr:row>4</xdr:row>
      <xdr:rowOff>38100</xdr:rowOff>
    </xdr:from>
    <xdr:to>
      <xdr:col>6</xdr:col>
      <xdr:colOff>447675</xdr:colOff>
      <xdr:row>7</xdr:row>
      <xdr:rowOff>118792</xdr:rowOff>
    </xdr:to>
    <xdr:pic>
      <xdr:nvPicPr>
        <xdr:cNvPr id="3" name="Image 2" descr="Une image contenant texte, capture d’écran, Police&#10;&#10;Description générée automatiquement">
          <a:extLst>
            <a:ext uri="{FF2B5EF4-FFF2-40B4-BE49-F238E27FC236}">
              <a16:creationId xmlns:a16="http://schemas.microsoft.com/office/drawing/2014/main" id="{5913AA34-4E0F-CA8D-E219-7A5081101A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685800"/>
          <a:ext cx="4895850" cy="566467"/>
        </a:xfrm>
        <a:prstGeom prst="rect">
          <a:avLst/>
        </a:prstGeom>
        <a:ln>
          <a:solidFill>
            <a:schemeClr val="tx1"/>
          </a:solidFill>
        </a:ln>
      </xdr:spPr>
    </xdr:pic>
    <xdr:clientData/>
  </xdr:twoCellAnchor>
  <xdr:twoCellAnchor editAs="oneCell">
    <xdr:from>
      <xdr:col>0</xdr:col>
      <xdr:colOff>117181</xdr:colOff>
      <xdr:row>16</xdr:row>
      <xdr:rowOff>56075</xdr:rowOff>
    </xdr:from>
    <xdr:to>
      <xdr:col>7</xdr:col>
      <xdr:colOff>184033</xdr:colOff>
      <xdr:row>35</xdr:row>
      <xdr:rowOff>22123</xdr:rowOff>
    </xdr:to>
    <xdr:pic>
      <xdr:nvPicPr>
        <xdr:cNvPr id="4" name="Image 3">
          <a:extLst>
            <a:ext uri="{FF2B5EF4-FFF2-40B4-BE49-F238E27FC236}">
              <a16:creationId xmlns:a16="http://schemas.microsoft.com/office/drawing/2014/main" id="{028E409B-9FE7-344C-0A7D-26D25F08AC4B}"/>
            </a:ext>
          </a:extLst>
        </xdr:cNvPr>
        <xdr:cNvPicPr>
          <a:picLocks noChangeAspect="1"/>
        </xdr:cNvPicPr>
      </xdr:nvPicPr>
      <xdr:blipFill>
        <a:blip xmlns:r="http://schemas.openxmlformats.org/officeDocument/2006/relationships" r:embed="rId2"/>
        <a:stretch>
          <a:fillRect/>
        </a:stretch>
      </xdr:blipFill>
      <xdr:spPr>
        <a:xfrm>
          <a:off x="117181" y="2561280"/>
          <a:ext cx="5364318" cy="2940980"/>
        </a:xfrm>
        <a:prstGeom prst="rect">
          <a:avLst/>
        </a:prstGeom>
        <a:ln>
          <a:solidFill>
            <a:schemeClr val="tx1"/>
          </a:solidFill>
        </a:ln>
      </xdr:spPr>
    </xdr:pic>
    <xdr:clientData/>
  </xdr:twoCellAnchor>
  <xdr:twoCellAnchor>
    <xdr:from>
      <xdr:col>7</xdr:col>
      <xdr:colOff>287055</xdr:colOff>
      <xdr:row>16</xdr:row>
      <xdr:rowOff>78287</xdr:rowOff>
    </xdr:from>
    <xdr:to>
      <xdr:col>11</xdr:col>
      <xdr:colOff>574110</xdr:colOff>
      <xdr:row>28</xdr:row>
      <xdr:rowOff>104383</xdr:rowOff>
    </xdr:to>
    <xdr:sp macro="" textlink="">
      <xdr:nvSpPr>
        <xdr:cNvPr id="5" name="ZoneTexte 4">
          <a:extLst>
            <a:ext uri="{FF2B5EF4-FFF2-40B4-BE49-F238E27FC236}">
              <a16:creationId xmlns:a16="http://schemas.microsoft.com/office/drawing/2014/main" id="{CBED73E9-8CC7-133E-E0F1-FEC0B8C32115}"/>
            </a:ext>
          </a:extLst>
        </xdr:cNvPr>
        <xdr:cNvSpPr txBox="1"/>
      </xdr:nvSpPr>
      <xdr:spPr>
        <a:xfrm>
          <a:off x="5584521" y="2583492"/>
          <a:ext cx="3314178" cy="1905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a:t>
          </a:r>
          <a:r>
            <a:rPr lang="fr-FR" sz="1100" baseline="0"/>
            <a:t> première vue en regrdant l'AMDEC, le mode de défaillance associé au cas particulier de notre étude ne ressort pas forcément. Les deux seuls modes de défaillances présents sont : une dégradation de l'état de surface de la bande dû au frettage non conforme ou à l'état de surface du mandrin non conforme. </a:t>
          </a:r>
        </a:p>
        <a:p>
          <a:r>
            <a:rPr lang="fr-FR" sz="1100" baseline="0">
              <a:solidFill>
                <a:srgbClr val="FF0000"/>
              </a:solidFill>
            </a:rPr>
            <a:t>D'une certaine façon, ce qui s'est passé pour le cas particulier, le fait de couper la bande à cause d'une difficulté d'engagement devrais être considéré comme mode de défaillance possible de l'AMDEC process</a:t>
          </a:r>
          <a:r>
            <a:rPr lang="fr-FR" sz="1100" baseline="0"/>
            <a:t>.</a:t>
          </a:r>
          <a:endParaRPr lang="fr-FR" sz="1100"/>
        </a:p>
      </xdr:txBody>
    </xdr:sp>
    <xdr:clientData/>
  </xdr:twoCellAnchor>
  <xdr:twoCellAnchor editAs="oneCell">
    <xdr:from>
      <xdr:col>0</xdr:col>
      <xdr:colOff>133666</xdr:colOff>
      <xdr:row>42</xdr:row>
      <xdr:rowOff>100670</xdr:rowOff>
    </xdr:from>
    <xdr:to>
      <xdr:col>4</xdr:col>
      <xdr:colOff>70535</xdr:colOff>
      <xdr:row>67</xdr:row>
      <xdr:rowOff>116735</xdr:rowOff>
    </xdr:to>
    <xdr:pic>
      <xdr:nvPicPr>
        <xdr:cNvPr id="6" name="Image 5">
          <a:extLst>
            <a:ext uri="{FF2B5EF4-FFF2-40B4-BE49-F238E27FC236}">
              <a16:creationId xmlns:a16="http://schemas.microsoft.com/office/drawing/2014/main" id="{0916374F-93A7-2399-1DC0-3B3B7A0E04D7}"/>
            </a:ext>
          </a:extLst>
        </xdr:cNvPr>
        <xdr:cNvPicPr>
          <a:picLocks noChangeAspect="1"/>
        </xdr:cNvPicPr>
      </xdr:nvPicPr>
      <xdr:blipFill>
        <a:blip xmlns:r="http://schemas.openxmlformats.org/officeDocument/2006/relationships" r:embed="rId3"/>
        <a:stretch>
          <a:fillRect/>
        </a:stretch>
      </xdr:blipFill>
      <xdr:spPr>
        <a:xfrm>
          <a:off x="133666" y="6983251"/>
          <a:ext cx="2968482" cy="4112839"/>
        </a:xfrm>
        <a:prstGeom prst="rect">
          <a:avLst/>
        </a:prstGeom>
      </xdr:spPr>
    </xdr:pic>
    <xdr:clientData/>
  </xdr:twoCellAnchor>
  <xdr:twoCellAnchor editAs="oneCell">
    <xdr:from>
      <xdr:col>6</xdr:col>
      <xdr:colOff>327741</xdr:colOff>
      <xdr:row>45</xdr:row>
      <xdr:rowOff>102421</xdr:rowOff>
    </xdr:from>
    <xdr:to>
      <xdr:col>12</xdr:col>
      <xdr:colOff>244904</xdr:colOff>
      <xdr:row>68</xdr:row>
      <xdr:rowOff>87193</xdr:rowOff>
    </xdr:to>
    <xdr:pic>
      <xdr:nvPicPr>
        <xdr:cNvPr id="7" name="Image 6">
          <a:extLst>
            <a:ext uri="{FF2B5EF4-FFF2-40B4-BE49-F238E27FC236}">
              <a16:creationId xmlns:a16="http://schemas.microsoft.com/office/drawing/2014/main" id="{B5898031-47ED-6B88-EE97-49D042DCF229}"/>
            </a:ext>
          </a:extLst>
        </xdr:cNvPr>
        <xdr:cNvPicPr>
          <a:picLocks noChangeAspect="1"/>
        </xdr:cNvPicPr>
      </xdr:nvPicPr>
      <xdr:blipFill>
        <a:blip xmlns:r="http://schemas.openxmlformats.org/officeDocument/2006/relationships" r:embed="rId4"/>
        <a:stretch>
          <a:fillRect/>
        </a:stretch>
      </xdr:blipFill>
      <xdr:spPr>
        <a:xfrm>
          <a:off x="4875160" y="7476615"/>
          <a:ext cx="4464583" cy="3753804"/>
        </a:xfrm>
        <a:prstGeom prst="rect">
          <a:avLst/>
        </a:prstGeom>
      </xdr:spPr>
    </xdr:pic>
    <xdr:clientData/>
  </xdr:twoCellAnchor>
  <xdr:twoCellAnchor>
    <xdr:from>
      <xdr:col>5</xdr:col>
      <xdr:colOff>235565</xdr:colOff>
      <xdr:row>43</xdr:row>
      <xdr:rowOff>92177</xdr:rowOff>
    </xdr:from>
    <xdr:to>
      <xdr:col>5</xdr:col>
      <xdr:colOff>245807</xdr:colOff>
      <xdr:row>67</xdr:row>
      <xdr:rowOff>133145</xdr:rowOff>
    </xdr:to>
    <xdr:cxnSp macro="">
      <xdr:nvCxnSpPr>
        <xdr:cNvPr id="9" name="Connecteur droit 8">
          <a:extLst>
            <a:ext uri="{FF2B5EF4-FFF2-40B4-BE49-F238E27FC236}">
              <a16:creationId xmlns:a16="http://schemas.microsoft.com/office/drawing/2014/main" id="{02C534B5-3CC4-026B-5C29-E66CD72157F4}"/>
            </a:ext>
          </a:extLst>
        </xdr:cNvPr>
        <xdr:cNvCxnSpPr/>
      </xdr:nvCxnSpPr>
      <xdr:spPr>
        <a:xfrm flipH="1">
          <a:off x="4025081" y="7138629"/>
          <a:ext cx="10242" cy="397387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409677</xdr:colOff>
      <xdr:row>43</xdr:row>
      <xdr:rowOff>61451</xdr:rowOff>
    </xdr:from>
    <xdr:to>
      <xdr:col>10</xdr:col>
      <xdr:colOff>51210</xdr:colOff>
      <xdr:row>45</xdr:row>
      <xdr:rowOff>61451</xdr:rowOff>
    </xdr:to>
    <xdr:sp macro="" textlink="">
      <xdr:nvSpPr>
        <xdr:cNvPr id="10" name="ZoneTexte 9">
          <a:extLst>
            <a:ext uri="{FF2B5EF4-FFF2-40B4-BE49-F238E27FC236}">
              <a16:creationId xmlns:a16="http://schemas.microsoft.com/office/drawing/2014/main" id="{4CC75B17-1574-4399-8674-B142FE1486C3}"/>
            </a:ext>
          </a:extLst>
        </xdr:cNvPr>
        <xdr:cNvSpPr txBox="1"/>
      </xdr:nvSpPr>
      <xdr:spPr>
        <a:xfrm>
          <a:off x="6472903" y="7107903"/>
          <a:ext cx="1157339" cy="327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u="sng"/>
            <a:t>Que</a:t>
          </a:r>
          <a:r>
            <a:rPr lang="fr-FR" sz="1100" b="1" u="sng" baseline="0"/>
            <a:t> dit IBA ?</a:t>
          </a:r>
          <a:endParaRPr lang="fr-FR" sz="1100" b="1" u="sng"/>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19049</xdr:colOff>
      <xdr:row>0</xdr:row>
      <xdr:rowOff>19050</xdr:rowOff>
    </xdr:from>
    <xdr:to>
      <xdr:col>18</xdr:col>
      <xdr:colOff>303989</xdr:colOff>
      <xdr:row>79</xdr:row>
      <xdr:rowOff>40532</xdr:rowOff>
    </xdr:to>
    <xdr:sp macro="" textlink="">
      <xdr:nvSpPr>
        <xdr:cNvPr id="2" name="ZoneTexte 1">
          <a:extLst>
            <a:ext uri="{FF2B5EF4-FFF2-40B4-BE49-F238E27FC236}">
              <a16:creationId xmlns:a16="http://schemas.microsoft.com/office/drawing/2014/main" id="{006EB95A-34C0-5C84-F246-8F06913FA91A}"/>
            </a:ext>
          </a:extLst>
        </xdr:cNvPr>
        <xdr:cNvSpPr txBox="1"/>
      </xdr:nvSpPr>
      <xdr:spPr>
        <a:xfrm>
          <a:off x="19049" y="19050"/>
          <a:ext cx="14146855" cy="128295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p>
      </xdr:txBody>
    </xdr:sp>
    <xdr:clientData/>
  </xdr:twoCellAnchor>
  <xdr:twoCellAnchor editAs="oneCell">
    <xdr:from>
      <xdr:col>0</xdr:col>
      <xdr:colOff>72561</xdr:colOff>
      <xdr:row>0</xdr:row>
      <xdr:rowOff>83263</xdr:rowOff>
    </xdr:from>
    <xdr:to>
      <xdr:col>6</xdr:col>
      <xdr:colOff>605043</xdr:colOff>
      <xdr:row>18</xdr:row>
      <xdr:rowOff>139128</xdr:rowOff>
    </xdr:to>
    <xdr:pic>
      <xdr:nvPicPr>
        <xdr:cNvPr id="3" name="Image 2">
          <a:extLst>
            <a:ext uri="{FF2B5EF4-FFF2-40B4-BE49-F238E27FC236}">
              <a16:creationId xmlns:a16="http://schemas.microsoft.com/office/drawing/2014/main" id="{5E0C6168-F73D-76B1-2EC2-7E59D2D76632}"/>
            </a:ext>
          </a:extLst>
        </xdr:cNvPr>
        <xdr:cNvPicPr>
          <a:picLocks noChangeAspect="1"/>
        </xdr:cNvPicPr>
      </xdr:nvPicPr>
      <xdr:blipFill>
        <a:blip xmlns:r="http://schemas.openxmlformats.org/officeDocument/2006/relationships" r:embed="rId1"/>
        <a:stretch>
          <a:fillRect/>
        </a:stretch>
      </xdr:blipFill>
      <xdr:spPr>
        <a:xfrm>
          <a:off x="72561" y="83263"/>
          <a:ext cx="5091639" cy="2945472"/>
        </a:xfrm>
        <a:prstGeom prst="rect">
          <a:avLst/>
        </a:prstGeom>
        <a:ln>
          <a:solidFill>
            <a:schemeClr val="tx1"/>
          </a:solidFill>
        </a:ln>
      </xdr:spPr>
    </xdr:pic>
    <xdr:clientData/>
  </xdr:twoCellAnchor>
  <xdr:twoCellAnchor editAs="oneCell">
    <xdr:from>
      <xdr:col>0</xdr:col>
      <xdr:colOff>116096</xdr:colOff>
      <xdr:row>19</xdr:row>
      <xdr:rowOff>92571</xdr:rowOff>
    </xdr:from>
    <xdr:to>
      <xdr:col>13</xdr:col>
      <xdr:colOff>109155</xdr:colOff>
      <xdr:row>50</xdr:row>
      <xdr:rowOff>103533</xdr:rowOff>
    </xdr:to>
    <xdr:pic>
      <xdr:nvPicPr>
        <xdr:cNvPr id="4" name="Image 3">
          <a:extLst>
            <a:ext uri="{FF2B5EF4-FFF2-40B4-BE49-F238E27FC236}">
              <a16:creationId xmlns:a16="http://schemas.microsoft.com/office/drawing/2014/main" id="{E555C069-6296-E870-E10F-F412ED79F022}"/>
            </a:ext>
          </a:extLst>
        </xdr:cNvPr>
        <xdr:cNvPicPr>
          <a:picLocks noChangeAspect="1"/>
        </xdr:cNvPicPr>
      </xdr:nvPicPr>
      <xdr:blipFill>
        <a:blip xmlns:r="http://schemas.openxmlformats.org/officeDocument/2006/relationships" r:embed="rId2"/>
        <a:stretch>
          <a:fillRect/>
        </a:stretch>
      </xdr:blipFill>
      <xdr:spPr>
        <a:xfrm>
          <a:off x="116096" y="3239962"/>
          <a:ext cx="9952896" cy="5146180"/>
        </a:xfrm>
        <a:prstGeom prst="rect">
          <a:avLst/>
        </a:prstGeom>
        <a:ln>
          <a:solidFill>
            <a:schemeClr val="tx1"/>
          </a:solidFill>
        </a:ln>
      </xdr:spPr>
    </xdr:pic>
    <xdr:clientData/>
  </xdr:twoCellAnchor>
  <xdr:twoCellAnchor editAs="oneCell">
    <xdr:from>
      <xdr:col>0</xdr:col>
      <xdr:colOff>125109</xdr:colOff>
      <xdr:row>52</xdr:row>
      <xdr:rowOff>64986</xdr:rowOff>
    </xdr:from>
    <xdr:to>
      <xdr:col>13</xdr:col>
      <xdr:colOff>161910</xdr:colOff>
      <xdr:row>78</xdr:row>
      <xdr:rowOff>40532</xdr:rowOff>
    </xdr:to>
    <xdr:pic>
      <xdr:nvPicPr>
        <xdr:cNvPr id="5" name="Image 4">
          <a:extLst>
            <a:ext uri="{FF2B5EF4-FFF2-40B4-BE49-F238E27FC236}">
              <a16:creationId xmlns:a16="http://schemas.microsoft.com/office/drawing/2014/main" id="{345251D7-21A9-710B-6CA0-138357CD01C9}"/>
            </a:ext>
          </a:extLst>
        </xdr:cNvPr>
        <xdr:cNvPicPr>
          <a:picLocks noChangeAspect="1"/>
        </xdr:cNvPicPr>
      </xdr:nvPicPr>
      <xdr:blipFill>
        <a:blip xmlns:r="http://schemas.openxmlformats.org/officeDocument/2006/relationships" r:embed="rId3"/>
        <a:stretch>
          <a:fillRect/>
        </a:stretch>
      </xdr:blipFill>
      <xdr:spPr>
        <a:xfrm>
          <a:off x="125109" y="8495624"/>
          <a:ext cx="10048184" cy="4190865"/>
        </a:xfrm>
        <a:prstGeom prst="rect">
          <a:avLst/>
        </a:prstGeom>
        <a:ln>
          <a:solidFill>
            <a:schemeClr val="tx1"/>
          </a:solidFill>
        </a:ln>
      </xdr:spPr>
    </xdr:pic>
    <xdr:clientData/>
  </xdr:twoCellAnchor>
  <xdr:twoCellAnchor>
    <xdr:from>
      <xdr:col>13</xdr:col>
      <xdr:colOff>243191</xdr:colOff>
      <xdr:row>19</xdr:row>
      <xdr:rowOff>20265</xdr:rowOff>
    </xdr:from>
    <xdr:to>
      <xdr:col>18</xdr:col>
      <xdr:colOff>202659</xdr:colOff>
      <xdr:row>50</xdr:row>
      <xdr:rowOff>101330</xdr:rowOff>
    </xdr:to>
    <xdr:sp macro="" textlink="">
      <xdr:nvSpPr>
        <xdr:cNvPr id="6" name="ZoneTexte 5">
          <a:extLst>
            <a:ext uri="{FF2B5EF4-FFF2-40B4-BE49-F238E27FC236}">
              <a16:creationId xmlns:a16="http://schemas.microsoft.com/office/drawing/2014/main" id="{A62B4FF4-2BEA-EF7B-9EC9-74F77A7ECDAC}"/>
            </a:ext>
          </a:extLst>
        </xdr:cNvPr>
        <xdr:cNvSpPr txBox="1"/>
      </xdr:nvSpPr>
      <xdr:spPr>
        <a:xfrm>
          <a:off x="10254574" y="3100691"/>
          <a:ext cx="3810000" cy="51070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Au</a:t>
          </a:r>
          <a:r>
            <a:rPr lang="fr-FR" sz="1100" baseline="0"/>
            <a:t> vue des informations remontés par l'équipe 2, pour la nuance d'acier U2OT, ils ont du mal à engager cet acier.  </a:t>
          </a:r>
          <a:r>
            <a:rPr lang="fr-FR" sz="1100" b="1" baseline="0">
              <a:solidFill>
                <a:sysClr val="windowText" lastClr="000000"/>
              </a:solidFill>
            </a:rPr>
            <a:t>Comment les autres équipes procèdent elles ?</a:t>
          </a:r>
        </a:p>
        <a:p>
          <a:r>
            <a:rPr lang="fr-FR" sz="1100" b="0" baseline="0">
              <a:solidFill>
                <a:sysClr val="windowText" lastClr="000000"/>
              </a:solidFill>
            </a:rPr>
            <a:t>Pour se faire, j'ai regarder par équipe la façon d'engager cet acier. Pour l'équipe 2, le graphe de serrage est celui de la bobine 89590-04 du 08/04/2025 (une des 8 bobines en HAB). Pour toutes les équipes, j'ai sélectionné un échantillon de 10 bobines par équipe entre 2024 et 2025, de U20T et, pour chaque équipe en comparant ces graphes j'ai vu qu'il étaient identiques en terme de "façon d'engager".Pour cette étude j'ai donc sélectionné un graphe parmis l'échantillon. </a:t>
          </a:r>
          <a:endParaRPr lang="fr-FR" sz="1100" b="0">
            <a:solidFill>
              <a:sysClr val="windowText" lastClr="000000"/>
            </a:solidFill>
          </a:endParaRPr>
        </a:p>
        <a:p>
          <a:r>
            <a:rPr lang="fr-FR" sz="1100"/>
            <a:t>Lors</a:t>
          </a:r>
          <a:r>
            <a:rPr lang="fr-FR" sz="1100" baseline="0"/>
            <a:t> de la phase d'engagement cage par cage, sur ces graphes IBA, il est possile de voir les instants à partir desquels les différentes cages sont sérrées lors de cette phase. Il y a par cage le signal présence bande cage 1/2/3/4/5. Pour que ce signal passe à 1, il faut deux condtions: </a:t>
          </a:r>
        </a:p>
        <a:p>
          <a:r>
            <a:rPr lang="fr-FR" sz="1100" baseline="0"/>
            <a:t>- Que la bande passe dans la cage </a:t>
          </a:r>
        </a:p>
        <a:p>
          <a:r>
            <a:rPr lang="fr-FR" sz="1100" baseline="0"/>
            <a:t>- Que la cage soit fermée</a:t>
          </a:r>
        </a:p>
        <a:p>
          <a:r>
            <a:rPr lang="fr-FR" sz="1100" baseline="0"/>
            <a:t>Pour l'équipe 2, on peut appercevoir un décalage plus marqué au niveau de la présence bande cage 3/4/5. Deux possibilités d'expliquer cela. Soit : la bande rente dans les cages 3/4/5 en même temps pour l'équipe 2 (ce qui est physiquement impossible), soit les cages 3/4/5 sont sérrées aprés passage de la bande</a:t>
          </a:r>
          <a:r>
            <a:rPr lang="fr-FR" sz="1100" b="1" baseline="0">
              <a:solidFill>
                <a:srgbClr val="FF0000"/>
              </a:solidFill>
            </a:rPr>
            <a:t>. La conclusion ici est que l'équipe 2 contrairement au autres équipes engage différement, ce qui explique les HAB pour cette nuance en particulier</a:t>
          </a:r>
          <a:r>
            <a:rPr lang="fr-FR" sz="1100" baseline="0"/>
            <a:t>. Est ce que les chiffres confirment cela ?</a:t>
          </a:r>
          <a:endParaRPr lang="fr-FR" sz="1100"/>
        </a:p>
      </xdr:txBody>
    </xdr:sp>
    <xdr:clientData/>
  </xdr:twoCellAnchor>
  <xdr:twoCellAnchor>
    <xdr:from>
      <xdr:col>13</xdr:col>
      <xdr:colOff>238302</xdr:colOff>
      <xdr:row>49</xdr:row>
      <xdr:rowOff>81106</xdr:rowOff>
    </xdr:from>
    <xdr:to>
      <xdr:col>14</xdr:col>
      <xdr:colOff>309384</xdr:colOff>
      <xdr:row>58</xdr:row>
      <xdr:rowOff>73907</xdr:rowOff>
    </xdr:to>
    <xdr:sp macro="" textlink="">
      <xdr:nvSpPr>
        <xdr:cNvPr id="7" name="Flèche : bas 6">
          <a:extLst>
            <a:ext uri="{FF2B5EF4-FFF2-40B4-BE49-F238E27FC236}">
              <a16:creationId xmlns:a16="http://schemas.microsoft.com/office/drawing/2014/main" id="{1721EBAE-118E-D9E9-DA26-F6D2EB0AF6E9}"/>
            </a:ext>
          </a:extLst>
        </xdr:cNvPr>
        <xdr:cNvSpPr/>
      </xdr:nvSpPr>
      <xdr:spPr>
        <a:xfrm rot="2014329">
          <a:off x="10218227" y="7743755"/>
          <a:ext cx="838769" cy="1400227"/>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142875</xdr:colOff>
      <xdr:row>5</xdr:row>
      <xdr:rowOff>238125</xdr:rowOff>
    </xdr:from>
    <xdr:to>
      <xdr:col>2</xdr:col>
      <xdr:colOff>762000</xdr:colOff>
      <xdr:row>5</xdr:row>
      <xdr:rowOff>238125</xdr:rowOff>
    </xdr:to>
    <xdr:pic>
      <xdr:nvPicPr>
        <xdr:cNvPr id="11019" name="Picture 2236">
          <a:extLst>
            <a:ext uri="{FF2B5EF4-FFF2-40B4-BE49-F238E27FC236}">
              <a16:creationId xmlns:a16="http://schemas.microsoft.com/office/drawing/2014/main" id="{00000000-0008-0000-1200-00000B2B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0725" y="1495425"/>
          <a:ext cx="6191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8</xdr:col>
      <xdr:colOff>47625</xdr:colOff>
      <xdr:row>6</xdr:row>
      <xdr:rowOff>0</xdr:rowOff>
    </xdr:from>
    <xdr:to>
      <xdr:col>9</xdr:col>
      <xdr:colOff>0</xdr:colOff>
      <xdr:row>6</xdr:row>
      <xdr:rowOff>76200</xdr:rowOff>
    </xdr:to>
    <xdr:sp macro="" textlink="">
      <xdr:nvSpPr>
        <xdr:cNvPr id="147" name="ZoneTexte 146">
          <a:extLst>
            <a:ext uri="{FF2B5EF4-FFF2-40B4-BE49-F238E27FC236}">
              <a16:creationId xmlns:a16="http://schemas.microsoft.com/office/drawing/2014/main" id="{00000000-0008-0000-1200-000093000000}"/>
            </a:ext>
          </a:extLst>
        </xdr:cNvPr>
        <xdr:cNvSpPr txBox="1"/>
      </xdr:nvSpPr>
      <xdr:spPr>
        <a:xfrm>
          <a:off x="9667875" y="2152650"/>
          <a:ext cx="1047750" cy="333375"/>
        </a:xfrm>
        <a:prstGeom prst="rect">
          <a:avLst/>
        </a:prstGeom>
        <a:noFill/>
        <a:ln w="9525" cmpd="sng">
          <a:noFill/>
        </a:ln>
        <a:effectLst/>
      </xdr:spPr>
      <xdr:txBody>
        <a:bodyPr vert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Text" lastClr="000000"/>
              </a:solidFill>
              <a:effectLst/>
              <a:uLnTx/>
              <a:uFillTx/>
              <a:latin typeface="Calibri"/>
              <a:ea typeface="+mn-ea"/>
              <a:cs typeface="+mn-cs"/>
            </a:rPr>
            <a:t>Inspection Line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rcelormittal-my.sharepoint.com/personal/a1113131_arcelormittal_net/Documents/Images/nombre_defautsHAB_par_anneeetmois.xlsx" TargetMode="External"/><Relationship Id="rId1" Type="http://schemas.openxmlformats.org/officeDocument/2006/relationships/externalLinkPath" Target="https://arcelormittal-my.sharepoint.com/personal/a1113131_arcelormittal_net/Documents/Images/nombre_defautsHAB_par_anneeetmo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1113131\AppData\Roaming\Microsoft\Excel\Nouveau_document%20(44)%20(version%201).xlsb" TargetMode="External"/><Relationship Id="rId1" Type="http://schemas.openxmlformats.org/officeDocument/2006/relationships/externalLinkPath" Target="/Users/A1113131/AppData/Roaming/Microsoft/Excel/Nouveau_document%20(44)%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Feuil1"/>
      <sheetName val="Feuil2"/>
    </sheetNames>
    <sheetDataSet>
      <sheetData sheetId="0">
        <row r="1">
          <cell r="A1" t="str">
            <v>année</v>
          </cell>
          <cell r="B1" t="str">
            <v>mois</v>
          </cell>
          <cell r="C1" t="str">
            <v>nombre_defauts</v>
          </cell>
          <cell r="D1" t="str">
            <v>Date</v>
          </cell>
        </row>
        <row r="2">
          <cell r="A2">
            <v>2023</v>
          </cell>
          <cell r="B2">
            <v>1</v>
          </cell>
          <cell r="C2">
            <v>3.1834460803820135E-3</v>
          </cell>
          <cell r="D2">
            <v>44927</v>
          </cell>
        </row>
        <row r="3">
          <cell r="A3">
            <v>2023</v>
          </cell>
          <cell r="B3">
            <v>2</v>
          </cell>
          <cell r="C3">
            <v>1.0438413361169101E-3</v>
          </cell>
          <cell r="D3">
            <v>44958</v>
          </cell>
        </row>
        <row r="4">
          <cell r="A4">
            <v>2023</v>
          </cell>
          <cell r="B4">
            <v>3</v>
          </cell>
          <cell r="C4">
            <v>2.2232103156958646E-3</v>
          </cell>
          <cell r="D4">
            <v>44986</v>
          </cell>
        </row>
        <row r="5">
          <cell r="A5">
            <v>2023</v>
          </cell>
          <cell r="B5">
            <v>4</v>
          </cell>
          <cell r="C5">
            <v>2.7548209366391185E-3</v>
          </cell>
          <cell r="D5">
            <v>45017</v>
          </cell>
        </row>
        <row r="6">
          <cell r="A6">
            <v>2023</v>
          </cell>
          <cell r="B6">
            <v>5</v>
          </cell>
          <cell r="C6">
            <v>1.1111111111111111E-3</v>
          </cell>
          <cell r="D6">
            <v>45047</v>
          </cell>
        </row>
        <row r="7">
          <cell r="A7">
            <v>2023</v>
          </cell>
          <cell r="B7">
            <v>6</v>
          </cell>
          <cell r="C7">
            <v>2.967359050445104E-3</v>
          </cell>
          <cell r="D7">
            <v>45078</v>
          </cell>
        </row>
        <row r="8">
          <cell r="A8">
            <v>2023</v>
          </cell>
          <cell r="B8">
            <v>7</v>
          </cell>
          <cell r="C8">
            <v>0</v>
          </cell>
          <cell r="D8">
            <v>45108</v>
          </cell>
        </row>
        <row r="9">
          <cell r="A9">
            <v>2023</v>
          </cell>
          <cell r="B9">
            <v>8</v>
          </cell>
          <cell r="C9">
            <v>1.7035775127768314E-3</v>
          </cell>
          <cell r="D9">
            <v>45139</v>
          </cell>
        </row>
        <row r="10">
          <cell r="A10">
            <v>2023</v>
          </cell>
          <cell r="B10">
            <v>9</v>
          </cell>
          <cell r="C10">
            <v>9.3378607809847195E-3</v>
          </cell>
          <cell r="D10">
            <v>45170</v>
          </cell>
        </row>
        <row r="11">
          <cell r="A11">
            <v>2023</v>
          </cell>
          <cell r="B11">
            <v>10</v>
          </cell>
          <cell r="C11">
            <v>4.4510385756676559E-3</v>
          </cell>
          <cell r="D11">
            <v>45200</v>
          </cell>
        </row>
        <row r="12">
          <cell r="A12">
            <v>2023</v>
          </cell>
          <cell r="B12">
            <v>11</v>
          </cell>
          <cell r="C12">
            <v>2.7816411682892906E-3</v>
          </cell>
          <cell r="D12">
            <v>45231</v>
          </cell>
        </row>
        <row r="13">
          <cell r="A13">
            <v>2023</v>
          </cell>
          <cell r="B13">
            <v>12</v>
          </cell>
          <cell r="C13">
            <v>4.4510385756676559E-3</v>
          </cell>
          <cell r="D13">
            <v>45261</v>
          </cell>
        </row>
        <row r="14">
          <cell r="A14">
            <v>2024</v>
          </cell>
          <cell r="B14">
            <v>1</v>
          </cell>
          <cell r="C14">
            <v>8.2159624413145546E-3</v>
          </cell>
          <cell r="D14">
            <v>45292</v>
          </cell>
        </row>
        <row r="15">
          <cell r="A15">
            <v>2024</v>
          </cell>
          <cell r="B15">
            <v>2</v>
          </cell>
          <cell r="C15">
            <v>6.3377093707559983E-3</v>
          </cell>
          <cell r="D15">
            <v>45323</v>
          </cell>
        </row>
        <row r="16">
          <cell r="A16">
            <v>2024</v>
          </cell>
          <cell r="B16">
            <v>3</v>
          </cell>
          <cell r="C16">
            <v>8.052147239263804E-3</v>
          </cell>
          <cell r="D16">
            <v>45352</v>
          </cell>
        </row>
        <row r="17">
          <cell r="A17">
            <v>2024</v>
          </cell>
          <cell r="B17">
            <v>4</v>
          </cell>
          <cell r="C17">
            <v>5.8343057176196032E-3</v>
          </cell>
          <cell r="D17">
            <v>45383</v>
          </cell>
        </row>
        <row r="18">
          <cell r="A18">
            <v>2024</v>
          </cell>
          <cell r="B18">
            <v>5</v>
          </cell>
          <cell r="C18">
            <v>3.9783001808318267E-3</v>
          </cell>
          <cell r="D18">
            <v>45413</v>
          </cell>
        </row>
        <row r="19">
          <cell r="A19">
            <v>2024</v>
          </cell>
          <cell r="B19">
            <v>6</v>
          </cell>
          <cell r="C19">
            <v>1.0718113612004287E-3</v>
          </cell>
          <cell r="D19">
            <v>45444</v>
          </cell>
        </row>
        <row r="20">
          <cell r="A20">
            <v>2024</v>
          </cell>
          <cell r="B20">
            <v>7</v>
          </cell>
          <cell r="C20">
            <v>8.4130019120458883E-3</v>
          </cell>
          <cell r="D20">
            <v>45474</v>
          </cell>
        </row>
        <row r="21">
          <cell r="A21">
            <v>2024</v>
          </cell>
          <cell r="B21">
            <v>8</v>
          </cell>
          <cell r="C21">
            <v>4.0846639435573708E-3</v>
          </cell>
          <cell r="D21">
            <v>45505</v>
          </cell>
        </row>
        <row r="22">
          <cell r="A22">
            <v>2024</v>
          </cell>
          <cell r="B22">
            <v>9</v>
          </cell>
          <cell r="C22">
            <v>7.2742832691484807E-3</v>
          </cell>
          <cell r="D22">
            <v>45536</v>
          </cell>
        </row>
        <row r="23">
          <cell r="A23">
            <v>2024</v>
          </cell>
          <cell r="B23">
            <v>10</v>
          </cell>
          <cell r="C23">
            <v>2.9910269192422734E-3</v>
          </cell>
          <cell r="D23">
            <v>45566</v>
          </cell>
        </row>
        <row r="24">
          <cell r="A24">
            <v>2024</v>
          </cell>
          <cell r="B24">
            <v>11</v>
          </cell>
          <cell r="C24">
            <v>5.2044609665427505E-3</v>
          </cell>
          <cell r="D24">
            <v>45597</v>
          </cell>
        </row>
        <row r="25">
          <cell r="A25">
            <v>2024</v>
          </cell>
          <cell r="B25">
            <v>12</v>
          </cell>
          <cell r="C25">
            <v>4.1743970315398886E-3</v>
          </cell>
          <cell r="D25">
            <v>45627</v>
          </cell>
        </row>
        <row r="26">
          <cell r="A26">
            <v>2025</v>
          </cell>
          <cell r="B26">
            <v>1</v>
          </cell>
          <cell r="C26">
            <v>3.3936651583710408E-3</v>
          </cell>
          <cell r="D26">
            <v>45658</v>
          </cell>
        </row>
        <row r="27">
          <cell r="A27">
            <v>2025</v>
          </cell>
          <cell r="B27">
            <v>2</v>
          </cell>
          <cell r="C27">
            <v>4.9554013875123884E-3</v>
          </cell>
          <cell r="D27">
            <v>45689</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pport 1"/>
      <sheetName val="Feuil1"/>
    </sheetNames>
    <sheetDataSet>
      <sheetData sheetId="0"/>
      <sheetData sheetId="1">
        <row r="2">
          <cell r="D2" t="str">
            <v>Proportion</v>
          </cell>
        </row>
        <row r="3">
          <cell r="A3">
            <v>44927</v>
          </cell>
          <cell r="D3">
            <v>3.1720856463124504E-3</v>
          </cell>
        </row>
        <row r="4">
          <cell r="A4">
            <v>44958</v>
          </cell>
          <cell r="D4">
            <v>1.0427528675703858E-3</v>
          </cell>
        </row>
        <row r="5">
          <cell r="A5">
            <v>44986</v>
          </cell>
          <cell r="D5">
            <v>1.7746228926353151E-3</v>
          </cell>
        </row>
        <row r="6">
          <cell r="A6">
            <v>45017</v>
          </cell>
          <cell r="D6">
            <v>5.4945054945054949E-3</v>
          </cell>
        </row>
        <row r="7">
          <cell r="A7">
            <v>45047</v>
          </cell>
          <cell r="D7">
            <v>5.5493895671476137E-3</v>
          </cell>
        </row>
        <row r="8">
          <cell r="A8">
            <v>45078</v>
          </cell>
          <cell r="D8">
            <v>5.9084194977843431E-3</v>
          </cell>
        </row>
        <row r="9">
          <cell r="A9">
            <v>45108</v>
          </cell>
          <cell r="D9">
            <v>7.326007326007326E-3</v>
          </cell>
        </row>
        <row r="10">
          <cell r="A10">
            <v>45139</v>
          </cell>
          <cell r="D10">
            <v>4.5351473922902496E-3</v>
          </cell>
        </row>
        <row r="11">
          <cell r="A11">
            <v>45170</v>
          </cell>
          <cell r="D11">
            <v>3.3641715727502101E-3</v>
          </cell>
        </row>
        <row r="12">
          <cell r="A12">
            <v>45200</v>
          </cell>
          <cell r="D12">
            <v>7.3855243722304289E-4</v>
          </cell>
        </row>
        <row r="13">
          <cell r="A13">
            <v>45231</v>
          </cell>
          <cell r="D13">
            <v>0</v>
          </cell>
        </row>
        <row r="14">
          <cell r="A14">
            <v>45261</v>
          </cell>
          <cell r="D14">
            <v>7.3855243722304289E-4</v>
          </cell>
        </row>
        <row r="15">
          <cell r="A15">
            <v>45292</v>
          </cell>
          <cell r="D15">
            <v>1.7452006980802793E-3</v>
          </cell>
        </row>
        <row r="16">
          <cell r="A16">
            <v>45323</v>
          </cell>
          <cell r="D16">
            <v>3.1488978857399908E-3</v>
          </cell>
        </row>
        <row r="17">
          <cell r="A17">
            <v>45352</v>
          </cell>
          <cell r="D17">
            <v>1.9018638265500189E-3</v>
          </cell>
        </row>
        <row r="18">
          <cell r="A18">
            <v>45383</v>
          </cell>
          <cell r="D18">
            <v>3.4789331271743332E-3</v>
          </cell>
        </row>
        <row r="19">
          <cell r="A19">
            <v>45413</v>
          </cell>
          <cell r="D19">
            <v>5.0414115952466688E-3</v>
          </cell>
        </row>
        <row r="20">
          <cell r="A20">
            <v>45444</v>
          </cell>
          <cell r="D20">
            <v>1.0706638115631692E-3</v>
          </cell>
        </row>
        <row r="21">
          <cell r="A21">
            <v>45474</v>
          </cell>
          <cell r="D21">
            <v>7.5843761850587785E-4</v>
          </cell>
        </row>
        <row r="22">
          <cell r="A22">
            <v>45505</v>
          </cell>
          <cell r="D22">
            <v>1.1094674556213018E-3</v>
          </cell>
          <cell r="S22" t="str">
            <v>TAUX HAB</v>
          </cell>
          <cell r="T22" t="str">
            <v>TAUX FAA</v>
          </cell>
        </row>
        <row r="23">
          <cell r="A23">
            <v>45536</v>
          </cell>
          <cell r="D23">
            <v>1.6985138004246285E-3</v>
          </cell>
          <cell r="N23" t="str">
            <v>Equipe</v>
          </cell>
          <cell r="S23"/>
          <cell r="T23"/>
        </row>
        <row r="24">
          <cell r="A24">
            <v>45566</v>
          </cell>
          <cell r="D24">
            <v>0</v>
          </cell>
          <cell r="N24" t="str">
            <v>Equipe 1</v>
          </cell>
          <cell r="S24">
            <v>1.4671814671814672E-2</v>
          </cell>
          <cell r="T24">
            <v>1.7982671244073892E-3</v>
          </cell>
        </row>
        <row r="25">
          <cell r="A25">
            <v>45597</v>
          </cell>
          <cell r="D25">
            <v>0</v>
          </cell>
          <cell r="N25" t="str">
            <v>Equipe 2</v>
          </cell>
          <cell r="S25">
            <v>1.3588110403397028E-2</v>
          </cell>
          <cell r="T25">
            <v>2.1705426356589145E-3</v>
          </cell>
        </row>
        <row r="26">
          <cell r="A26">
            <v>45627</v>
          </cell>
          <cell r="D26">
            <v>1.3574660633484162E-3</v>
          </cell>
          <cell r="N26" t="str">
            <v>Equipe 3</v>
          </cell>
          <cell r="S26">
            <v>7.9239302694136295E-3</v>
          </cell>
          <cell r="T26">
            <v>0</v>
          </cell>
        </row>
        <row r="27">
          <cell r="A27">
            <v>45658</v>
          </cell>
          <cell r="D27">
            <v>0</v>
          </cell>
          <cell r="N27" t="str">
            <v>Equipe 4</v>
          </cell>
          <cell r="S27">
            <v>9.852216748768473E-3</v>
          </cell>
          <cell r="T27">
            <v>7.7603600807077443E-4</v>
          </cell>
        </row>
        <row r="28">
          <cell r="A28">
            <v>45689</v>
          </cell>
          <cell r="D28">
            <v>0</v>
          </cell>
          <cell r="N28" t="str">
            <v>Equipe 5</v>
          </cell>
          <cell r="S28">
            <v>9.2879256965944269E-3</v>
          </cell>
          <cell r="T28">
            <v>1.8260292164674634E-3</v>
          </cell>
        </row>
        <row r="29">
          <cell r="A29">
            <v>45717</v>
          </cell>
          <cell r="D29">
            <v>6.6357000663570006E-4</v>
          </cell>
        </row>
        <row r="30">
          <cell r="A30">
            <v>45748</v>
          </cell>
          <cell r="D30">
            <v>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8"/>
  <sheetViews>
    <sheetView showGridLines="0" topLeftCell="A18" zoomScaleNormal="100" workbookViewId="0">
      <selection activeCell="L48" sqref="L48"/>
    </sheetView>
  </sheetViews>
  <sheetFormatPr baseColWidth="10" defaultColWidth="11.42578125" defaultRowHeight="12.75" x14ac:dyDescent="0.2"/>
  <sheetData>
    <row r="2" spans="2:2" x14ac:dyDescent="0.2">
      <c r="B2" s="44" t="s">
        <v>0</v>
      </c>
    </row>
    <row r="6" spans="2:2" x14ac:dyDescent="0.2">
      <c r="B6" s="44"/>
    </row>
    <row r="8" spans="2:2" x14ac:dyDescent="0.2">
      <c r="B8" s="4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B1:AJ53"/>
  <sheetViews>
    <sheetView showGridLines="0" zoomScale="56" zoomScaleNormal="190" workbookViewId="0">
      <selection activeCell="B26" sqref="B26:R41"/>
    </sheetView>
  </sheetViews>
  <sheetFormatPr baseColWidth="10" defaultColWidth="11.42578125" defaultRowHeight="12" x14ac:dyDescent="0.2"/>
  <cols>
    <col min="1" max="1" width="1" style="1" customWidth="1"/>
    <col min="2" max="3" width="5.85546875" style="1" customWidth="1"/>
    <col min="4" max="17" width="6" style="1" customWidth="1"/>
    <col min="18" max="18" width="6.28515625" style="1" customWidth="1"/>
    <col min="19" max="19" width="2.28515625" style="1" customWidth="1"/>
    <col min="20" max="21" width="5.85546875" style="1" customWidth="1"/>
    <col min="22" max="28" width="6" style="1" customWidth="1"/>
    <col min="29" max="29" width="14" style="1" customWidth="1"/>
    <col min="30" max="30" width="3.42578125" style="1" customWidth="1"/>
    <col min="31" max="35" width="6" style="1" customWidth="1"/>
    <col min="36" max="36" width="34.5703125" style="1" customWidth="1"/>
    <col min="37" max="37" width="2.5703125" style="1" customWidth="1"/>
    <col min="38" max="40" width="5.7109375" style="1" customWidth="1"/>
    <col min="41" max="16384" width="11.42578125" style="1"/>
  </cols>
  <sheetData>
    <row r="1" spans="2:36" ht="63" customHeight="1" thickTop="1" thickBot="1" x14ac:dyDescent="0.3">
      <c r="B1" s="191"/>
      <c r="C1" s="192"/>
      <c r="D1" s="192"/>
      <c r="E1" s="192"/>
      <c r="F1" s="192"/>
      <c r="G1" s="192"/>
      <c r="H1" s="192"/>
      <c r="I1" s="192"/>
      <c r="J1" s="193"/>
      <c r="K1" s="206" t="s">
        <v>240</v>
      </c>
      <c r="L1" s="207"/>
      <c r="M1" s="207"/>
      <c r="N1" s="207"/>
      <c r="O1" s="207"/>
      <c r="P1" s="207"/>
      <c r="Q1" s="207"/>
      <c r="R1" s="207"/>
      <c r="S1" s="207"/>
      <c r="T1" s="207"/>
      <c r="U1" s="207"/>
      <c r="V1" s="207"/>
      <c r="W1" s="208"/>
      <c r="X1" s="209" t="s">
        <v>118</v>
      </c>
      <c r="Y1" s="210"/>
      <c r="Z1" s="210"/>
      <c r="AA1" s="210"/>
      <c r="AB1" s="210"/>
      <c r="AC1" s="210"/>
      <c r="AD1" s="210"/>
      <c r="AE1" s="211"/>
      <c r="AF1" s="203" t="s">
        <v>277</v>
      </c>
      <c r="AG1" s="204"/>
      <c r="AH1" s="204"/>
      <c r="AI1" s="204"/>
      <c r="AJ1" s="205"/>
    </row>
    <row r="2" spans="2:36" ht="11.25" customHeight="1" thickTop="1" thickBot="1" x14ac:dyDescent="0.25"/>
    <row r="3" spans="2:36" ht="19.5" customHeight="1" thickTop="1" x14ac:dyDescent="0.2">
      <c r="B3" s="194" t="s">
        <v>278</v>
      </c>
      <c r="C3" s="195"/>
      <c r="D3" s="195"/>
      <c r="E3" s="195"/>
      <c r="F3" s="195"/>
      <c r="G3" s="195"/>
      <c r="H3" s="195"/>
      <c r="I3" s="195"/>
      <c r="J3" s="195"/>
      <c r="K3" s="195"/>
      <c r="L3" s="195"/>
      <c r="M3" s="195"/>
      <c r="N3" s="195"/>
      <c r="O3" s="195"/>
      <c r="P3" s="195"/>
      <c r="Q3" s="195"/>
      <c r="R3" s="196"/>
      <c r="T3" s="174" t="s">
        <v>119</v>
      </c>
      <c r="U3" s="175"/>
      <c r="V3" s="175"/>
      <c r="W3" s="175"/>
      <c r="X3" s="175"/>
      <c r="Y3" s="175"/>
      <c r="Z3" s="175"/>
      <c r="AA3" s="175"/>
      <c r="AB3" s="175"/>
      <c r="AC3" s="175"/>
      <c r="AD3" s="175"/>
      <c r="AE3" s="175"/>
      <c r="AF3" s="175"/>
      <c r="AG3" s="175"/>
      <c r="AH3" s="175"/>
      <c r="AI3" s="175"/>
      <c r="AJ3" s="176"/>
    </row>
    <row r="4" spans="2:36" x14ac:dyDescent="0.2">
      <c r="B4" s="197"/>
      <c r="C4" s="198"/>
      <c r="D4" s="198"/>
      <c r="E4" s="198"/>
      <c r="F4" s="198"/>
      <c r="G4" s="198"/>
      <c r="H4" s="198"/>
      <c r="I4" s="198"/>
      <c r="J4" s="198"/>
      <c r="K4" s="198"/>
      <c r="L4" s="198"/>
      <c r="M4" s="198"/>
      <c r="N4" s="198"/>
      <c r="O4" s="198"/>
      <c r="P4" s="198"/>
      <c r="Q4" s="198"/>
      <c r="R4" s="199"/>
      <c r="T4" s="177"/>
      <c r="U4" s="178"/>
      <c r="V4" s="178"/>
      <c r="W4" s="178"/>
      <c r="X4" s="178"/>
      <c r="Y4" s="178"/>
      <c r="Z4" s="178"/>
      <c r="AA4" s="178"/>
      <c r="AB4" s="178"/>
      <c r="AC4" s="178"/>
      <c r="AD4" s="178"/>
      <c r="AE4" s="178"/>
      <c r="AF4" s="178"/>
      <c r="AG4" s="178"/>
      <c r="AH4" s="178"/>
      <c r="AI4" s="178"/>
      <c r="AJ4" s="179"/>
    </row>
    <row r="5" spans="2:36" x14ac:dyDescent="0.2">
      <c r="B5" s="197"/>
      <c r="C5" s="198"/>
      <c r="D5" s="198"/>
      <c r="E5" s="198"/>
      <c r="F5" s="198"/>
      <c r="G5" s="198"/>
      <c r="H5" s="198"/>
      <c r="I5" s="198"/>
      <c r="J5" s="198"/>
      <c r="K5" s="198"/>
      <c r="L5" s="198"/>
      <c r="M5" s="198"/>
      <c r="N5" s="198"/>
      <c r="O5" s="198"/>
      <c r="P5" s="198"/>
      <c r="Q5" s="198"/>
      <c r="R5" s="199"/>
      <c r="T5" s="177"/>
      <c r="U5" s="178"/>
      <c r="V5" s="178"/>
      <c r="W5" s="178"/>
      <c r="X5" s="178"/>
      <c r="Y5" s="178"/>
      <c r="Z5" s="178"/>
      <c r="AA5" s="178"/>
      <c r="AB5" s="178"/>
      <c r="AC5" s="178"/>
      <c r="AD5" s="178"/>
      <c r="AE5" s="178"/>
      <c r="AF5" s="178"/>
      <c r="AG5" s="178"/>
      <c r="AH5" s="178"/>
      <c r="AI5" s="178"/>
      <c r="AJ5" s="179"/>
    </row>
    <row r="6" spans="2:36" ht="12.75" customHeight="1" x14ac:dyDescent="0.2">
      <c r="B6" s="197"/>
      <c r="C6" s="198"/>
      <c r="D6" s="198"/>
      <c r="E6" s="198"/>
      <c r="F6" s="198"/>
      <c r="G6" s="198"/>
      <c r="H6" s="198"/>
      <c r="I6" s="198"/>
      <c r="J6" s="198"/>
      <c r="K6" s="198"/>
      <c r="L6" s="198"/>
      <c r="M6" s="198"/>
      <c r="N6" s="198"/>
      <c r="O6" s="198"/>
      <c r="P6" s="198"/>
      <c r="Q6" s="198"/>
      <c r="R6" s="199"/>
      <c r="T6" s="177"/>
      <c r="U6" s="178"/>
      <c r="V6" s="178"/>
      <c r="W6" s="178"/>
      <c r="X6" s="178"/>
      <c r="Y6" s="178"/>
      <c r="Z6" s="178"/>
      <c r="AA6" s="178"/>
      <c r="AB6" s="178"/>
      <c r="AC6" s="178"/>
      <c r="AD6" s="178"/>
      <c r="AE6" s="178"/>
      <c r="AF6" s="178"/>
      <c r="AG6" s="178"/>
      <c r="AH6" s="178"/>
      <c r="AI6" s="178"/>
      <c r="AJ6" s="179"/>
    </row>
    <row r="7" spans="2:36" x14ac:dyDescent="0.2">
      <c r="B7" s="197"/>
      <c r="C7" s="198"/>
      <c r="D7" s="198"/>
      <c r="E7" s="198"/>
      <c r="F7" s="198"/>
      <c r="G7" s="198"/>
      <c r="H7" s="198"/>
      <c r="I7" s="198"/>
      <c r="J7" s="198"/>
      <c r="K7" s="198"/>
      <c r="L7" s="198"/>
      <c r="M7" s="198"/>
      <c r="N7" s="198"/>
      <c r="O7" s="198"/>
      <c r="P7" s="198"/>
      <c r="Q7" s="198"/>
      <c r="R7" s="199"/>
      <c r="T7" s="177"/>
      <c r="U7" s="178"/>
      <c r="V7" s="178"/>
      <c r="W7" s="178"/>
      <c r="X7" s="178"/>
      <c r="Y7" s="178"/>
      <c r="Z7" s="178"/>
      <c r="AA7" s="178"/>
      <c r="AB7" s="178"/>
      <c r="AC7" s="178"/>
      <c r="AD7" s="178"/>
      <c r="AE7" s="178"/>
      <c r="AF7" s="178"/>
      <c r="AG7" s="178"/>
      <c r="AH7" s="178"/>
      <c r="AI7" s="178"/>
      <c r="AJ7" s="179"/>
    </row>
    <row r="8" spans="2:36" x14ac:dyDescent="0.2">
      <c r="B8" s="197"/>
      <c r="C8" s="198"/>
      <c r="D8" s="198"/>
      <c r="E8" s="198"/>
      <c r="F8" s="198"/>
      <c r="G8" s="198"/>
      <c r="H8" s="198"/>
      <c r="I8" s="198"/>
      <c r="J8" s="198"/>
      <c r="K8" s="198"/>
      <c r="L8" s="198"/>
      <c r="M8" s="198"/>
      <c r="N8" s="198"/>
      <c r="O8" s="198"/>
      <c r="P8" s="198"/>
      <c r="Q8" s="198"/>
      <c r="R8" s="199"/>
      <c r="T8" s="177"/>
      <c r="U8" s="178"/>
      <c r="V8" s="178"/>
      <c r="W8" s="178"/>
      <c r="X8" s="178"/>
      <c r="Y8" s="178"/>
      <c r="Z8" s="178"/>
      <c r="AA8" s="178"/>
      <c r="AB8" s="178"/>
      <c r="AC8" s="178"/>
      <c r="AD8" s="178"/>
      <c r="AE8" s="178"/>
      <c r="AF8" s="178"/>
      <c r="AG8" s="178"/>
      <c r="AH8" s="178"/>
      <c r="AI8" s="178"/>
      <c r="AJ8" s="179"/>
    </row>
    <row r="9" spans="2:36" x14ac:dyDescent="0.2">
      <c r="B9" s="197"/>
      <c r="C9" s="198"/>
      <c r="D9" s="198"/>
      <c r="E9" s="198"/>
      <c r="F9" s="198"/>
      <c r="G9" s="198"/>
      <c r="H9" s="198"/>
      <c r="I9" s="198"/>
      <c r="J9" s="198"/>
      <c r="K9" s="198"/>
      <c r="L9" s="198"/>
      <c r="M9" s="198"/>
      <c r="N9" s="198"/>
      <c r="O9" s="198"/>
      <c r="P9" s="198"/>
      <c r="Q9" s="198"/>
      <c r="R9" s="199"/>
      <c r="T9" s="177"/>
      <c r="U9" s="178"/>
      <c r="V9" s="178"/>
      <c r="W9" s="178"/>
      <c r="X9" s="178"/>
      <c r="Y9" s="178"/>
      <c r="Z9" s="178"/>
      <c r="AA9" s="178"/>
      <c r="AB9" s="178"/>
      <c r="AC9" s="178"/>
      <c r="AD9" s="178"/>
      <c r="AE9" s="178"/>
      <c r="AF9" s="178"/>
      <c r="AG9" s="178"/>
      <c r="AH9" s="178"/>
      <c r="AI9" s="178"/>
      <c r="AJ9" s="179"/>
    </row>
    <row r="10" spans="2:36" ht="13.5" customHeight="1" thickBot="1" x14ac:dyDescent="0.25">
      <c r="B10" s="200"/>
      <c r="C10" s="201"/>
      <c r="D10" s="201"/>
      <c r="E10" s="201"/>
      <c r="F10" s="201"/>
      <c r="G10" s="201"/>
      <c r="H10" s="201"/>
      <c r="I10" s="201"/>
      <c r="J10" s="201"/>
      <c r="K10" s="201"/>
      <c r="L10" s="201"/>
      <c r="M10" s="201"/>
      <c r="N10" s="201"/>
      <c r="O10" s="201"/>
      <c r="P10" s="201"/>
      <c r="Q10" s="201"/>
      <c r="R10" s="202"/>
      <c r="T10" s="177"/>
      <c r="U10" s="178"/>
      <c r="V10" s="178"/>
      <c r="W10" s="178"/>
      <c r="X10" s="178"/>
      <c r="Y10" s="178"/>
      <c r="Z10" s="178"/>
      <c r="AA10" s="178"/>
      <c r="AB10" s="178"/>
      <c r="AC10" s="178"/>
      <c r="AD10" s="178"/>
      <c r="AE10" s="178"/>
      <c r="AF10" s="178"/>
      <c r="AG10" s="178"/>
      <c r="AH10" s="178"/>
      <c r="AI10" s="178"/>
      <c r="AJ10" s="179"/>
    </row>
    <row r="11" spans="2:36" ht="13.5" thickTop="1" thickBot="1" x14ac:dyDescent="0.25">
      <c r="B11" s="2"/>
      <c r="R11" s="2"/>
      <c r="T11" s="177"/>
      <c r="U11" s="178"/>
      <c r="V11" s="178"/>
      <c r="W11" s="178"/>
      <c r="X11" s="178"/>
      <c r="Y11" s="178"/>
      <c r="Z11" s="178"/>
      <c r="AA11" s="178"/>
      <c r="AB11" s="178"/>
      <c r="AC11" s="178"/>
      <c r="AD11" s="178"/>
      <c r="AE11" s="178"/>
      <c r="AF11" s="178"/>
      <c r="AG11" s="178"/>
      <c r="AH11" s="178"/>
      <c r="AI11" s="178"/>
      <c r="AJ11" s="179"/>
    </row>
    <row r="12" spans="2:36" ht="19.5" customHeight="1" thickTop="1" x14ac:dyDescent="0.2">
      <c r="B12" s="174" t="s">
        <v>256</v>
      </c>
      <c r="C12" s="175"/>
      <c r="D12" s="175"/>
      <c r="E12" s="175"/>
      <c r="F12" s="175"/>
      <c r="G12" s="175"/>
      <c r="H12" s="175"/>
      <c r="I12" s="175"/>
      <c r="J12" s="175"/>
      <c r="K12" s="175"/>
      <c r="L12" s="175"/>
      <c r="M12" s="175"/>
      <c r="N12" s="175"/>
      <c r="O12" s="175"/>
      <c r="P12" s="175"/>
      <c r="Q12" s="175"/>
      <c r="R12" s="176"/>
      <c r="T12" s="177"/>
      <c r="U12" s="178"/>
      <c r="V12" s="178"/>
      <c r="W12" s="178"/>
      <c r="X12" s="178"/>
      <c r="Y12" s="178"/>
      <c r="Z12" s="178"/>
      <c r="AA12" s="178"/>
      <c r="AB12" s="178"/>
      <c r="AC12" s="178"/>
      <c r="AD12" s="178"/>
      <c r="AE12" s="178"/>
      <c r="AF12" s="178"/>
      <c r="AG12" s="178"/>
      <c r="AH12" s="178"/>
      <c r="AI12" s="178"/>
      <c r="AJ12" s="179"/>
    </row>
    <row r="13" spans="2:36" x14ac:dyDescent="0.2">
      <c r="B13" s="177"/>
      <c r="C13" s="178"/>
      <c r="D13" s="178"/>
      <c r="E13" s="178"/>
      <c r="F13" s="178"/>
      <c r="G13" s="178"/>
      <c r="H13" s="178"/>
      <c r="I13" s="178"/>
      <c r="J13" s="178"/>
      <c r="K13" s="178"/>
      <c r="L13" s="178"/>
      <c r="M13" s="178"/>
      <c r="N13" s="178"/>
      <c r="O13" s="178"/>
      <c r="P13" s="178"/>
      <c r="Q13" s="178"/>
      <c r="R13" s="179"/>
      <c r="T13" s="177"/>
      <c r="U13" s="178"/>
      <c r="V13" s="178"/>
      <c r="W13" s="178"/>
      <c r="X13" s="178"/>
      <c r="Y13" s="178"/>
      <c r="Z13" s="178"/>
      <c r="AA13" s="178"/>
      <c r="AB13" s="178"/>
      <c r="AC13" s="178"/>
      <c r="AD13" s="178"/>
      <c r="AE13" s="178"/>
      <c r="AF13" s="178"/>
      <c r="AG13" s="178"/>
      <c r="AH13" s="178"/>
      <c r="AI13" s="178"/>
      <c r="AJ13" s="179"/>
    </row>
    <row r="14" spans="2:36" x14ac:dyDescent="0.2">
      <c r="B14" s="177"/>
      <c r="C14" s="178"/>
      <c r="D14" s="178"/>
      <c r="E14" s="178"/>
      <c r="F14" s="178"/>
      <c r="G14" s="178"/>
      <c r="H14" s="178"/>
      <c r="I14" s="178"/>
      <c r="J14" s="178"/>
      <c r="K14" s="178"/>
      <c r="L14" s="178"/>
      <c r="M14" s="178"/>
      <c r="N14" s="178"/>
      <c r="O14" s="178"/>
      <c r="P14" s="178"/>
      <c r="Q14" s="178"/>
      <c r="R14" s="179"/>
      <c r="T14" s="177"/>
      <c r="U14" s="178"/>
      <c r="V14" s="178"/>
      <c r="W14" s="178"/>
      <c r="X14" s="178"/>
      <c r="Y14" s="178"/>
      <c r="Z14" s="178"/>
      <c r="AA14" s="178"/>
      <c r="AB14" s="178"/>
      <c r="AC14" s="178"/>
      <c r="AD14" s="178"/>
      <c r="AE14" s="178"/>
      <c r="AF14" s="178"/>
      <c r="AG14" s="178"/>
      <c r="AH14" s="178"/>
      <c r="AI14" s="178"/>
      <c r="AJ14" s="179"/>
    </row>
    <row r="15" spans="2:36" x14ac:dyDescent="0.2">
      <c r="B15" s="177"/>
      <c r="C15" s="178"/>
      <c r="D15" s="178"/>
      <c r="E15" s="178"/>
      <c r="F15" s="178"/>
      <c r="G15" s="178"/>
      <c r="H15" s="178"/>
      <c r="I15" s="178"/>
      <c r="J15" s="178"/>
      <c r="K15" s="178"/>
      <c r="L15" s="178"/>
      <c r="M15" s="178"/>
      <c r="N15" s="178"/>
      <c r="O15" s="178"/>
      <c r="P15" s="178"/>
      <c r="Q15" s="178"/>
      <c r="R15" s="179"/>
      <c r="T15" s="177"/>
      <c r="U15" s="178"/>
      <c r="V15" s="178"/>
      <c r="W15" s="178"/>
      <c r="X15" s="178"/>
      <c r="Y15" s="178"/>
      <c r="Z15" s="178"/>
      <c r="AA15" s="178"/>
      <c r="AB15" s="178"/>
      <c r="AC15" s="178"/>
      <c r="AD15" s="178"/>
      <c r="AE15" s="178"/>
      <c r="AF15" s="178"/>
      <c r="AG15" s="178"/>
      <c r="AH15" s="178"/>
      <c r="AI15" s="178"/>
      <c r="AJ15" s="179"/>
    </row>
    <row r="16" spans="2:36" ht="12.75" customHeight="1" x14ac:dyDescent="0.2">
      <c r="B16" s="177"/>
      <c r="C16" s="178"/>
      <c r="D16" s="178"/>
      <c r="E16" s="178"/>
      <c r="F16" s="178"/>
      <c r="G16" s="178"/>
      <c r="H16" s="178"/>
      <c r="I16" s="178"/>
      <c r="J16" s="178"/>
      <c r="K16" s="178"/>
      <c r="L16" s="178"/>
      <c r="M16" s="178"/>
      <c r="N16" s="178"/>
      <c r="O16" s="178"/>
      <c r="P16" s="178"/>
      <c r="Q16" s="178"/>
      <c r="R16" s="179"/>
      <c r="T16" s="177"/>
      <c r="U16" s="178"/>
      <c r="V16" s="178"/>
      <c r="W16" s="178"/>
      <c r="X16" s="178"/>
      <c r="Y16" s="178"/>
      <c r="Z16" s="178"/>
      <c r="AA16" s="178"/>
      <c r="AB16" s="178"/>
      <c r="AC16" s="178"/>
      <c r="AD16" s="178"/>
      <c r="AE16" s="178"/>
      <c r="AF16" s="178"/>
      <c r="AG16" s="178"/>
      <c r="AH16" s="178"/>
      <c r="AI16" s="178"/>
      <c r="AJ16" s="179"/>
    </row>
    <row r="17" spans="2:36" x14ac:dyDescent="0.2">
      <c r="B17" s="177"/>
      <c r="C17" s="178"/>
      <c r="D17" s="178"/>
      <c r="E17" s="178"/>
      <c r="F17" s="178"/>
      <c r="G17" s="178"/>
      <c r="H17" s="178"/>
      <c r="I17" s="178"/>
      <c r="J17" s="178"/>
      <c r="K17" s="178"/>
      <c r="L17" s="178"/>
      <c r="M17" s="178"/>
      <c r="N17" s="178"/>
      <c r="O17" s="178"/>
      <c r="P17" s="178"/>
      <c r="Q17" s="178"/>
      <c r="R17" s="179"/>
      <c r="T17" s="177"/>
      <c r="U17" s="178"/>
      <c r="V17" s="178"/>
      <c r="W17" s="178"/>
      <c r="X17" s="178"/>
      <c r="Y17" s="178"/>
      <c r="Z17" s="178"/>
      <c r="AA17" s="178"/>
      <c r="AB17" s="178"/>
      <c r="AC17" s="178"/>
      <c r="AD17" s="178"/>
      <c r="AE17" s="178"/>
      <c r="AF17" s="178"/>
      <c r="AG17" s="178"/>
      <c r="AH17" s="178"/>
      <c r="AI17" s="178"/>
      <c r="AJ17" s="179"/>
    </row>
    <row r="18" spans="2:36" ht="12.75" customHeight="1" x14ac:dyDescent="0.2">
      <c r="B18" s="177"/>
      <c r="C18" s="178"/>
      <c r="D18" s="178"/>
      <c r="E18" s="178"/>
      <c r="F18" s="178"/>
      <c r="G18" s="178"/>
      <c r="H18" s="178"/>
      <c r="I18" s="178"/>
      <c r="J18" s="178"/>
      <c r="K18" s="178"/>
      <c r="L18" s="178"/>
      <c r="M18" s="178"/>
      <c r="N18" s="178"/>
      <c r="O18" s="178"/>
      <c r="P18" s="178"/>
      <c r="Q18" s="178"/>
      <c r="R18" s="179"/>
      <c r="T18" s="177"/>
      <c r="U18" s="178"/>
      <c r="V18" s="178"/>
      <c r="W18" s="178"/>
      <c r="X18" s="178"/>
      <c r="Y18" s="178"/>
      <c r="Z18" s="178"/>
      <c r="AA18" s="178"/>
      <c r="AB18" s="178"/>
      <c r="AC18" s="178"/>
      <c r="AD18" s="178"/>
      <c r="AE18" s="178"/>
      <c r="AF18" s="178"/>
      <c r="AG18" s="178"/>
      <c r="AH18" s="178"/>
      <c r="AI18" s="178"/>
      <c r="AJ18" s="179"/>
    </row>
    <row r="19" spans="2:36" x14ac:dyDescent="0.2">
      <c r="B19" s="177"/>
      <c r="C19" s="178"/>
      <c r="D19" s="178"/>
      <c r="E19" s="178"/>
      <c r="F19" s="178"/>
      <c r="G19" s="178"/>
      <c r="H19" s="178"/>
      <c r="I19" s="178"/>
      <c r="J19" s="178"/>
      <c r="K19" s="178"/>
      <c r="L19" s="178"/>
      <c r="M19" s="178"/>
      <c r="N19" s="178"/>
      <c r="O19" s="178"/>
      <c r="P19" s="178"/>
      <c r="Q19" s="178"/>
      <c r="R19" s="179"/>
      <c r="T19" s="177"/>
      <c r="U19" s="178"/>
      <c r="V19" s="178"/>
      <c r="W19" s="178"/>
      <c r="X19" s="178"/>
      <c r="Y19" s="178"/>
      <c r="Z19" s="178"/>
      <c r="AA19" s="178"/>
      <c r="AB19" s="178"/>
      <c r="AC19" s="178"/>
      <c r="AD19" s="178"/>
      <c r="AE19" s="178"/>
      <c r="AF19" s="178"/>
      <c r="AG19" s="178"/>
      <c r="AH19" s="178"/>
      <c r="AI19" s="178"/>
      <c r="AJ19" s="179"/>
    </row>
    <row r="20" spans="2:36" x14ac:dyDescent="0.2">
      <c r="B20" s="177"/>
      <c r="C20" s="178"/>
      <c r="D20" s="178"/>
      <c r="E20" s="178"/>
      <c r="F20" s="178"/>
      <c r="G20" s="178"/>
      <c r="H20" s="178"/>
      <c r="I20" s="178"/>
      <c r="J20" s="178"/>
      <c r="K20" s="178"/>
      <c r="L20" s="178"/>
      <c r="M20" s="178"/>
      <c r="N20" s="178"/>
      <c r="O20" s="178"/>
      <c r="P20" s="178"/>
      <c r="Q20" s="178"/>
      <c r="R20" s="179"/>
      <c r="T20" s="177"/>
      <c r="U20" s="178"/>
      <c r="V20" s="178"/>
      <c r="W20" s="178"/>
      <c r="X20" s="178"/>
      <c r="Y20" s="178"/>
      <c r="Z20" s="178"/>
      <c r="AA20" s="178"/>
      <c r="AB20" s="178"/>
      <c r="AC20" s="178"/>
      <c r="AD20" s="178"/>
      <c r="AE20" s="178"/>
      <c r="AF20" s="178"/>
      <c r="AG20" s="178"/>
      <c r="AH20" s="178"/>
      <c r="AI20" s="178"/>
      <c r="AJ20" s="179"/>
    </row>
    <row r="21" spans="2:36" x14ac:dyDescent="0.2">
      <c r="B21" s="177"/>
      <c r="C21" s="178"/>
      <c r="D21" s="178"/>
      <c r="E21" s="178"/>
      <c r="F21" s="178"/>
      <c r="G21" s="178"/>
      <c r="H21" s="178"/>
      <c r="I21" s="178"/>
      <c r="J21" s="178"/>
      <c r="K21" s="178"/>
      <c r="L21" s="178"/>
      <c r="M21" s="178"/>
      <c r="N21" s="178"/>
      <c r="O21" s="178"/>
      <c r="P21" s="178"/>
      <c r="Q21" s="178"/>
      <c r="R21" s="179"/>
      <c r="T21" s="177"/>
      <c r="U21" s="178"/>
      <c r="V21" s="178"/>
      <c r="W21" s="178"/>
      <c r="X21" s="178"/>
      <c r="Y21" s="178"/>
      <c r="Z21" s="178"/>
      <c r="AA21" s="178"/>
      <c r="AB21" s="178"/>
      <c r="AC21" s="178"/>
      <c r="AD21" s="178"/>
      <c r="AE21" s="178"/>
      <c r="AF21" s="178"/>
      <c r="AG21" s="178"/>
      <c r="AH21" s="178"/>
      <c r="AI21" s="178"/>
      <c r="AJ21" s="179"/>
    </row>
    <row r="22" spans="2:36" ht="12.75" customHeight="1" x14ac:dyDescent="0.2">
      <c r="B22" s="177"/>
      <c r="C22" s="178"/>
      <c r="D22" s="178"/>
      <c r="E22" s="178"/>
      <c r="F22" s="178"/>
      <c r="G22" s="178"/>
      <c r="H22" s="178"/>
      <c r="I22" s="178"/>
      <c r="J22" s="178"/>
      <c r="K22" s="178"/>
      <c r="L22" s="178"/>
      <c r="M22" s="178"/>
      <c r="N22" s="178"/>
      <c r="O22" s="178"/>
      <c r="P22" s="178"/>
      <c r="Q22" s="178"/>
      <c r="R22" s="179"/>
      <c r="T22" s="177"/>
      <c r="U22" s="178"/>
      <c r="V22" s="178"/>
      <c r="W22" s="178"/>
      <c r="X22" s="178"/>
      <c r="Y22" s="178"/>
      <c r="Z22" s="178"/>
      <c r="AA22" s="178"/>
      <c r="AB22" s="178"/>
      <c r="AC22" s="178"/>
      <c r="AD22" s="178"/>
      <c r="AE22" s="178"/>
      <c r="AF22" s="178"/>
      <c r="AG22" s="178"/>
      <c r="AH22" s="178"/>
      <c r="AI22" s="178"/>
      <c r="AJ22" s="179"/>
    </row>
    <row r="23" spans="2:36" ht="12.75" customHeight="1" x14ac:dyDescent="0.2">
      <c r="B23" s="177"/>
      <c r="C23" s="178"/>
      <c r="D23" s="178"/>
      <c r="E23" s="178"/>
      <c r="F23" s="178"/>
      <c r="G23" s="178"/>
      <c r="H23" s="178"/>
      <c r="I23" s="178"/>
      <c r="J23" s="178"/>
      <c r="K23" s="178"/>
      <c r="L23" s="178"/>
      <c r="M23" s="178"/>
      <c r="N23" s="178"/>
      <c r="O23" s="178"/>
      <c r="P23" s="178"/>
      <c r="Q23" s="178"/>
      <c r="R23" s="179"/>
      <c r="T23" s="177"/>
      <c r="U23" s="178"/>
      <c r="V23" s="178"/>
      <c r="W23" s="178"/>
      <c r="X23" s="178"/>
      <c r="Y23" s="178"/>
      <c r="Z23" s="178"/>
      <c r="AA23" s="178"/>
      <c r="AB23" s="178"/>
      <c r="AC23" s="178"/>
      <c r="AD23" s="178"/>
      <c r="AE23" s="178"/>
      <c r="AF23" s="178"/>
      <c r="AG23" s="178"/>
      <c r="AH23" s="178"/>
      <c r="AI23" s="178"/>
      <c r="AJ23" s="179"/>
    </row>
    <row r="24" spans="2:36" ht="13.5" customHeight="1" thickBot="1" x14ac:dyDescent="0.25">
      <c r="B24" s="180"/>
      <c r="C24" s="181"/>
      <c r="D24" s="181"/>
      <c r="E24" s="181"/>
      <c r="F24" s="181"/>
      <c r="G24" s="181"/>
      <c r="H24" s="181"/>
      <c r="I24" s="181"/>
      <c r="J24" s="181"/>
      <c r="K24" s="181"/>
      <c r="L24" s="181"/>
      <c r="M24" s="181"/>
      <c r="N24" s="181"/>
      <c r="O24" s="181"/>
      <c r="P24" s="181"/>
      <c r="Q24" s="181"/>
      <c r="R24" s="182"/>
      <c r="T24" s="177"/>
      <c r="U24" s="178"/>
      <c r="V24" s="178"/>
      <c r="W24" s="178"/>
      <c r="X24" s="178"/>
      <c r="Y24" s="178"/>
      <c r="Z24" s="178"/>
      <c r="AA24" s="178"/>
      <c r="AB24" s="178"/>
      <c r="AC24" s="178"/>
      <c r="AD24" s="178"/>
      <c r="AE24" s="178"/>
      <c r="AF24" s="178"/>
      <c r="AG24" s="178"/>
      <c r="AH24" s="178"/>
      <c r="AI24" s="178"/>
      <c r="AJ24" s="179"/>
    </row>
    <row r="25" spans="2:36" ht="13.5" thickTop="1" thickBot="1" x14ac:dyDescent="0.25">
      <c r="B25" s="2"/>
      <c r="T25" s="177"/>
      <c r="U25" s="178"/>
      <c r="V25" s="178"/>
      <c r="W25" s="178"/>
      <c r="X25" s="178"/>
      <c r="Y25" s="178"/>
      <c r="Z25" s="178"/>
      <c r="AA25" s="178"/>
      <c r="AB25" s="178"/>
      <c r="AC25" s="178"/>
      <c r="AD25" s="178"/>
      <c r="AE25" s="178"/>
      <c r="AF25" s="178"/>
      <c r="AG25" s="178"/>
      <c r="AH25" s="178"/>
      <c r="AI25" s="178"/>
      <c r="AJ25" s="179"/>
    </row>
    <row r="26" spans="2:36" ht="14.25" customHeight="1" thickTop="1" thickBot="1" x14ac:dyDescent="0.25">
      <c r="B26" s="174" t="s">
        <v>257</v>
      </c>
      <c r="C26" s="175"/>
      <c r="D26" s="175"/>
      <c r="E26" s="175"/>
      <c r="F26" s="175"/>
      <c r="G26" s="175"/>
      <c r="H26" s="175"/>
      <c r="I26" s="175"/>
      <c r="J26" s="175"/>
      <c r="K26" s="175"/>
      <c r="L26" s="175"/>
      <c r="M26" s="175"/>
      <c r="N26" s="175"/>
      <c r="O26" s="175"/>
      <c r="P26" s="175"/>
      <c r="Q26" s="175"/>
      <c r="R26" s="176"/>
      <c r="T26" s="180"/>
      <c r="U26" s="181"/>
      <c r="V26" s="181"/>
      <c r="W26" s="181"/>
      <c r="X26" s="181"/>
      <c r="Y26" s="181"/>
      <c r="Z26" s="181"/>
      <c r="AA26" s="181"/>
      <c r="AB26" s="181"/>
      <c r="AC26" s="181"/>
      <c r="AD26" s="181"/>
      <c r="AE26" s="181"/>
      <c r="AF26" s="181"/>
      <c r="AG26" s="181"/>
      <c r="AH26" s="181"/>
      <c r="AI26" s="181"/>
      <c r="AJ26" s="182"/>
    </row>
    <row r="27" spans="2:36" ht="14.25" customHeight="1" thickTop="1" thickBot="1" x14ac:dyDescent="0.25">
      <c r="B27" s="177"/>
      <c r="C27" s="178"/>
      <c r="D27" s="178"/>
      <c r="E27" s="178"/>
      <c r="F27" s="178"/>
      <c r="G27" s="178"/>
      <c r="H27" s="178"/>
      <c r="I27" s="178"/>
      <c r="J27" s="178"/>
      <c r="K27" s="178"/>
      <c r="L27" s="178"/>
      <c r="M27" s="178"/>
      <c r="N27" s="178"/>
      <c r="O27" s="178"/>
      <c r="P27" s="178"/>
      <c r="Q27" s="178"/>
      <c r="R27" s="179"/>
      <c r="AJ27" s="2"/>
    </row>
    <row r="28" spans="2:36" ht="15" customHeight="1" thickTop="1" x14ac:dyDescent="0.2">
      <c r="B28" s="177"/>
      <c r="C28" s="178"/>
      <c r="D28" s="178"/>
      <c r="E28" s="178"/>
      <c r="F28" s="178"/>
      <c r="G28" s="178"/>
      <c r="H28" s="178"/>
      <c r="I28" s="178"/>
      <c r="J28" s="178"/>
      <c r="K28" s="178"/>
      <c r="L28" s="178"/>
      <c r="M28" s="178"/>
      <c r="N28" s="178"/>
      <c r="O28" s="178"/>
      <c r="P28" s="178"/>
      <c r="Q28" s="178"/>
      <c r="R28" s="179"/>
      <c r="T28" s="174" t="s">
        <v>120</v>
      </c>
      <c r="U28" s="175"/>
      <c r="V28" s="175"/>
      <c r="W28" s="175"/>
      <c r="X28" s="175"/>
      <c r="Y28" s="175"/>
      <c r="Z28" s="175"/>
      <c r="AA28" s="175"/>
      <c r="AB28" s="175"/>
      <c r="AC28" s="175"/>
      <c r="AD28" s="175"/>
      <c r="AE28" s="175"/>
      <c r="AF28" s="175"/>
      <c r="AG28" s="175"/>
      <c r="AH28" s="175"/>
      <c r="AI28" s="175"/>
      <c r="AJ28" s="176"/>
    </row>
    <row r="29" spans="2:36" ht="15" customHeight="1" x14ac:dyDescent="0.2">
      <c r="B29" s="177"/>
      <c r="C29" s="178"/>
      <c r="D29" s="178"/>
      <c r="E29" s="178"/>
      <c r="F29" s="178"/>
      <c r="G29" s="178"/>
      <c r="H29" s="178"/>
      <c r="I29" s="178"/>
      <c r="J29" s="178"/>
      <c r="K29" s="178"/>
      <c r="L29" s="178"/>
      <c r="M29" s="178"/>
      <c r="N29" s="178"/>
      <c r="O29" s="178"/>
      <c r="P29" s="178"/>
      <c r="Q29" s="178"/>
      <c r="R29" s="179"/>
      <c r="T29" s="177"/>
      <c r="U29" s="178"/>
      <c r="V29" s="178"/>
      <c r="W29" s="178"/>
      <c r="X29" s="178"/>
      <c r="Y29" s="178"/>
      <c r="Z29" s="178"/>
      <c r="AA29" s="178"/>
      <c r="AB29" s="178"/>
      <c r="AC29" s="178"/>
      <c r="AD29" s="178"/>
      <c r="AE29" s="178"/>
      <c r="AF29" s="178"/>
      <c r="AG29" s="178"/>
      <c r="AH29" s="178"/>
      <c r="AI29" s="178"/>
      <c r="AJ29" s="179"/>
    </row>
    <row r="30" spans="2:36" ht="15" customHeight="1" x14ac:dyDescent="0.2">
      <c r="B30" s="177"/>
      <c r="C30" s="178"/>
      <c r="D30" s="178"/>
      <c r="E30" s="178"/>
      <c r="F30" s="178"/>
      <c r="G30" s="178"/>
      <c r="H30" s="178"/>
      <c r="I30" s="178"/>
      <c r="J30" s="178"/>
      <c r="K30" s="178"/>
      <c r="L30" s="178"/>
      <c r="M30" s="178"/>
      <c r="N30" s="178"/>
      <c r="O30" s="178"/>
      <c r="P30" s="178"/>
      <c r="Q30" s="178"/>
      <c r="R30" s="179"/>
      <c r="T30" s="177"/>
      <c r="U30" s="178"/>
      <c r="V30" s="178"/>
      <c r="W30" s="178"/>
      <c r="X30" s="178"/>
      <c r="Y30" s="178"/>
      <c r="Z30" s="178"/>
      <c r="AA30" s="178"/>
      <c r="AB30" s="178"/>
      <c r="AC30" s="178"/>
      <c r="AD30" s="178"/>
      <c r="AE30" s="178"/>
      <c r="AF30" s="178"/>
      <c r="AG30" s="178"/>
      <c r="AH30" s="178"/>
      <c r="AI30" s="178"/>
      <c r="AJ30" s="179"/>
    </row>
    <row r="31" spans="2:36" ht="15" customHeight="1" x14ac:dyDescent="0.2">
      <c r="B31" s="177"/>
      <c r="C31" s="178"/>
      <c r="D31" s="178"/>
      <c r="E31" s="178"/>
      <c r="F31" s="178"/>
      <c r="G31" s="178"/>
      <c r="H31" s="178"/>
      <c r="I31" s="178"/>
      <c r="J31" s="178"/>
      <c r="K31" s="178"/>
      <c r="L31" s="178"/>
      <c r="M31" s="178"/>
      <c r="N31" s="178"/>
      <c r="O31" s="178"/>
      <c r="P31" s="178"/>
      <c r="Q31" s="178"/>
      <c r="R31" s="179"/>
      <c r="T31" s="177"/>
      <c r="U31" s="178"/>
      <c r="V31" s="178"/>
      <c r="W31" s="178"/>
      <c r="X31" s="178"/>
      <c r="Y31" s="178"/>
      <c r="Z31" s="178"/>
      <c r="AA31" s="178"/>
      <c r="AB31" s="178"/>
      <c r="AC31" s="178"/>
      <c r="AD31" s="178"/>
      <c r="AE31" s="178"/>
      <c r="AF31" s="178"/>
      <c r="AG31" s="178"/>
      <c r="AH31" s="178"/>
      <c r="AI31" s="178"/>
      <c r="AJ31" s="179"/>
    </row>
    <row r="32" spans="2:36" ht="15" customHeight="1" x14ac:dyDescent="0.2">
      <c r="B32" s="177"/>
      <c r="C32" s="178"/>
      <c r="D32" s="178"/>
      <c r="E32" s="178"/>
      <c r="F32" s="178"/>
      <c r="G32" s="178"/>
      <c r="H32" s="178"/>
      <c r="I32" s="178"/>
      <c r="J32" s="178"/>
      <c r="K32" s="178"/>
      <c r="L32" s="178"/>
      <c r="M32" s="178"/>
      <c r="N32" s="178"/>
      <c r="O32" s="178"/>
      <c r="P32" s="178"/>
      <c r="Q32" s="178"/>
      <c r="R32" s="179"/>
      <c r="T32" s="177"/>
      <c r="U32" s="178"/>
      <c r="V32" s="178"/>
      <c r="W32" s="178"/>
      <c r="X32" s="178"/>
      <c r="Y32" s="178"/>
      <c r="Z32" s="178"/>
      <c r="AA32" s="178"/>
      <c r="AB32" s="178"/>
      <c r="AC32" s="178"/>
      <c r="AD32" s="178"/>
      <c r="AE32" s="178"/>
      <c r="AF32" s="178"/>
      <c r="AG32" s="178"/>
      <c r="AH32" s="178"/>
      <c r="AI32" s="178"/>
      <c r="AJ32" s="179"/>
    </row>
    <row r="33" spans="2:36" ht="15" customHeight="1" x14ac:dyDescent="0.2">
      <c r="B33" s="177"/>
      <c r="C33" s="178"/>
      <c r="D33" s="178"/>
      <c r="E33" s="178"/>
      <c r="F33" s="178"/>
      <c r="G33" s="178"/>
      <c r="H33" s="178"/>
      <c r="I33" s="178"/>
      <c r="J33" s="178"/>
      <c r="K33" s="178"/>
      <c r="L33" s="178"/>
      <c r="M33" s="178"/>
      <c r="N33" s="178"/>
      <c r="O33" s="178"/>
      <c r="P33" s="178"/>
      <c r="Q33" s="178"/>
      <c r="R33" s="179"/>
      <c r="T33" s="177"/>
      <c r="U33" s="178"/>
      <c r="V33" s="178"/>
      <c r="W33" s="178"/>
      <c r="X33" s="178"/>
      <c r="Y33" s="178"/>
      <c r="Z33" s="178"/>
      <c r="AA33" s="178"/>
      <c r="AB33" s="178"/>
      <c r="AC33" s="178"/>
      <c r="AD33" s="178"/>
      <c r="AE33" s="178"/>
      <c r="AF33" s="178"/>
      <c r="AG33" s="178"/>
      <c r="AH33" s="178"/>
      <c r="AI33" s="178"/>
      <c r="AJ33" s="179"/>
    </row>
    <row r="34" spans="2:36" ht="15" customHeight="1" x14ac:dyDescent="0.2">
      <c r="B34" s="177"/>
      <c r="C34" s="178"/>
      <c r="D34" s="178"/>
      <c r="E34" s="178"/>
      <c r="F34" s="178"/>
      <c r="G34" s="178"/>
      <c r="H34" s="178"/>
      <c r="I34" s="178"/>
      <c r="J34" s="178"/>
      <c r="K34" s="178"/>
      <c r="L34" s="178"/>
      <c r="M34" s="178"/>
      <c r="N34" s="178"/>
      <c r="O34" s="178"/>
      <c r="P34" s="178"/>
      <c r="Q34" s="178"/>
      <c r="R34" s="179"/>
      <c r="T34" s="177"/>
      <c r="U34" s="178"/>
      <c r="V34" s="178"/>
      <c r="W34" s="178"/>
      <c r="X34" s="178"/>
      <c r="Y34" s="178"/>
      <c r="Z34" s="178"/>
      <c r="AA34" s="178"/>
      <c r="AB34" s="178"/>
      <c r="AC34" s="178"/>
      <c r="AD34" s="178"/>
      <c r="AE34" s="178"/>
      <c r="AF34" s="178"/>
      <c r="AG34" s="178"/>
      <c r="AH34" s="178"/>
      <c r="AI34" s="178"/>
      <c r="AJ34" s="179"/>
    </row>
    <row r="35" spans="2:36" ht="15" customHeight="1" x14ac:dyDescent="0.2">
      <c r="B35" s="177"/>
      <c r="C35" s="178"/>
      <c r="D35" s="178"/>
      <c r="E35" s="178"/>
      <c r="F35" s="178"/>
      <c r="G35" s="178"/>
      <c r="H35" s="178"/>
      <c r="I35" s="178"/>
      <c r="J35" s="178"/>
      <c r="K35" s="178"/>
      <c r="L35" s="178"/>
      <c r="M35" s="178"/>
      <c r="N35" s="178"/>
      <c r="O35" s="178"/>
      <c r="P35" s="178"/>
      <c r="Q35" s="178"/>
      <c r="R35" s="179"/>
      <c r="T35" s="177"/>
      <c r="U35" s="178"/>
      <c r="V35" s="178"/>
      <c r="W35" s="178"/>
      <c r="X35" s="178"/>
      <c r="Y35" s="178"/>
      <c r="Z35" s="178"/>
      <c r="AA35" s="178"/>
      <c r="AB35" s="178"/>
      <c r="AC35" s="178"/>
      <c r="AD35" s="178"/>
      <c r="AE35" s="178"/>
      <c r="AF35" s="178"/>
      <c r="AG35" s="178"/>
      <c r="AH35" s="178"/>
      <c r="AI35" s="178"/>
      <c r="AJ35" s="179"/>
    </row>
    <row r="36" spans="2:36" ht="15" customHeight="1" x14ac:dyDescent="0.2">
      <c r="B36" s="177"/>
      <c r="C36" s="178"/>
      <c r="D36" s="178"/>
      <c r="E36" s="178"/>
      <c r="F36" s="178"/>
      <c r="G36" s="178"/>
      <c r="H36" s="178"/>
      <c r="I36" s="178"/>
      <c r="J36" s="178"/>
      <c r="K36" s="178"/>
      <c r="L36" s="178"/>
      <c r="M36" s="178"/>
      <c r="N36" s="178"/>
      <c r="O36" s="178"/>
      <c r="P36" s="178"/>
      <c r="Q36" s="178"/>
      <c r="R36" s="179"/>
      <c r="T36" s="177"/>
      <c r="U36" s="178"/>
      <c r="V36" s="178"/>
      <c r="W36" s="178"/>
      <c r="X36" s="178"/>
      <c r="Y36" s="178"/>
      <c r="Z36" s="178"/>
      <c r="AA36" s="178"/>
      <c r="AB36" s="178"/>
      <c r="AC36" s="178"/>
      <c r="AD36" s="178"/>
      <c r="AE36" s="178"/>
      <c r="AF36" s="178"/>
      <c r="AG36" s="178"/>
      <c r="AH36" s="178"/>
      <c r="AI36" s="178"/>
      <c r="AJ36" s="179"/>
    </row>
    <row r="37" spans="2:36" ht="15" customHeight="1" x14ac:dyDescent="0.2">
      <c r="B37" s="177"/>
      <c r="C37" s="178"/>
      <c r="D37" s="178"/>
      <c r="E37" s="178"/>
      <c r="F37" s="178"/>
      <c r="G37" s="178"/>
      <c r="H37" s="178"/>
      <c r="I37" s="178"/>
      <c r="J37" s="178"/>
      <c r="K37" s="178"/>
      <c r="L37" s="178"/>
      <c r="M37" s="178"/>
      <c r="N37" s="178"/>
      <c r="O37" s="178"/>
      <c r="P37" s="178"/>
      <c r="Q37" s="178"/>
      <c r="R37" s="179"/>
      <c r="T37" s="177"/>
      <c r="U37" s="178"/>
      <c r="V37" s="178"/>
      <c r="W37" s="178"/>
      <c r="X37" s="178"/>
      <c r="Y37" s="178"/>
      <c r="Z37" s="178"/>
      <c r="AA37" s="178"/>
      <c r="AB37" s="178"/>
      <c r="AC37" s="178"/>
      <c r="AD37" s="178"/>
      <c r="AE37" s="178"/>
      <c r="AF37" s="178"/>
      <c r="AG37" s="178"/>
      <c r="AH37" s="178"/>
      <c r="AI37" s="178"/>
      <c r="AJ37" s="179"/>
    </row>
    <row r="38" spans="2:36" ht="15" customHeight="1" x14ac:dyDescent="0.2">
      <c r="B38" s="177"/>
      <c r="C38" s="178"/>
      <c r="D38" s="178"/>
      <c r="E38" s="178"/>
      <c r="F38" s="178"/>
      <c r="G38" s="178"/>
      <c r="H38" s="178"/>
      <c r="I38" s="178"/>
      <c r="J38" s="178"/>
      <c r="K38" s="178"/>
      <c r="L38" s="178"/>
      <c r="M38" s="178"/>
      <c r="N38" s="178"/>
      <c r="O38" s="178"/>
      <c r="P38" s="178"/>
      <c r="Q38" s="178"/>
      <c r="R38" s="179"/>
      <c r="T38" s="177"/>
      <c r="U38" s="178"/>
      <c r="V38" s="178"/>
      <c r="W38" s="178"/>
      <c r="X38" s="178"/>
      <c r="Y38" s="178"/>
      <c r="Z38" s="178"/>
      <c r="AA38" s="178"/>
      <c r="AB38" s="178"/>
      <c r="AC38" s="178"/>
      <c r="AD38" s="178"/>
      <c r="AE38" s="178"/>
      <c r="AF38" s="178"/>
      <c r="AG38" s="178"/>
      <c r="AH38" s="178"/>
      <c r="AI38" s="178"/>
      <c r="AJ38" s="179"/>
    </row>
    <row r="39" spans="2:36" ht="15" customHeight="1" x14ac:dyDescent="0.2">
      <c r="B39" s="177"/>
      <c r="C39" s="178"/>
      <c r="D39" s="178"/>
      <c r="E39" s="178"/>
      <c r="F39" s="178"/>
      <c r="G39" s="178"/>
      <c r="H39" s="178"/>
      <c r="I39" s="178"/>
      <c r="J39" s="178"/>
      <c r="K39" s="178"/>
      <c r="L39" s="178"/>
      <c r="M39" s="178"/>
      <c r="N39" s="178"/>
      <c r="O39" s="178"/>
      <c r="P39" s="178"/>
      <c r="Q39" s="178"/>
      <c r="R39" s="179"/>
      <c r="T39" s="177"/>
      <c r="U39" s="178"/>
      <c r="V39" s="178"/>
      <c r="W39" s="178"/>
      <c r="X39" s="178"/>
      <c r="Y39" s="178"/>
      <c r="Z39" s="178"/>
      <c r="AA39" s="178"/>
      <c r="AB39" s="178"/>
      <c r="AC39" s="178"/>
      <c r="AD39" s="178"/>
      <c r="AE39" s="178"/>
      <c r="AF39" s="178"/>
      <c r="AG39" s="178"/>
      <c r="AH39" s="178"/>
      <c r="AI39" s="178"/>
      <c r="AJ39" s="179"/>
    </row>
    <row r="40" spans="2:36" ht="15" customHeight="1" x14ac:dyDescent="0.2">
      <c r="B40" s="177"/>
      <c r="C40" s="178"/>
      <c r="D40" s="178"/>
      <c r="E40" s="178"/>
      <c r="F40" s="178"/>
      <c r="G40" s="178"/>
      <c r="H40" s="178"/>
      <c r="I40" s="178"/>
      <c r="J40" s="178"/>
      <c r="K40" s="178"/>
      <c r="L40" s="178"/>
      <c r="M40" s="178"/>
      <c r="N40" s="178"/>
      <c r="O40" s="178"/>
      <c r="P40" s="178"/>
      <c r="Q40" s="178"/>
      <c r="R40" s="179"/>
      <c r="T40" s="177"/>
      <c r="U40" s="178"/>
      <c r="V40" s="178"/>
      <c r="W40" s="178"/>
      <c r="X40" s="178"/>
      <c r="Y40" s="178"/>
      <c r="Z40" s="178"/>
      <c r="AA40" s="178"/>
      <c r="AB40" s="178"/>
      <c r="AC40" s="178"/>
      <c r="AD40" s="178"/>
      <c r="AE40" s="178"/>
      <c r="AF40" s="178"/>
      <c r="AG40" s="178"/>
      <c r="AH40" s="178"/>
      <c r="AI40" s="178"/>
      <c r="AJ40" s="179"/>
    </row>
    <row r="41" spans="2:36" ht="15" customHeight="1" thickBot="1" x14ac:dyDescent="0.25">
      <c r="B41" s="180"/>
      <c r="C41" s="181"/>
      <c r="D41" s="181"/>
      <c r="E41" s="181"/>
      <c r="F41" s="181"/>
      <c r="G41" s="181"/>
      <c r="H41" s="181"/>
      <c r="I41" s="181"/>
      <c r="J41" s="181"/>
      <c r="K41" s="181"/>
      <c r="L41" s="181"/>
      <c r="M41" s="181"/>
      <c r="N41" s="181"/>
      <c r="O41" s="181"/>
      <c r="P41" s="181"/>
      <c r="Q41" s="181"/>
      <c r="R41" s="182"/>
      <c r="T41" s="180"/>
      <c r="U41" s="181"/>
      <c r="V41" s="181"/>
      <c r="W41" s="181"/>
      <c r="X41" s="181"/>
      <c r="Y41" s="181"/>
      <c r="Z41" s="181"/>
      <c r="AA41" s="181"/>
      <c r="AB41" s="181"/>
      <c r="AC41" s="181"/>
      <c r="AD41" s="181"/>
      <c r="AE41" s="181"/>
      <c r="AF41" s="181"/>
      <c r="AG41" s="181"/>
      <c r="AH41" s="181"/>
      <c r="AI41" s="181"/>
      <c r="AJ41" s="182"/>
    </row>
    <row r="42" spans="2:36" ht="14.25" customHeight="1" thickTop="1" thickBot="1" x14ac:dyDescent="0.25">
      <c r="R42" s="2"/>
      <c r="AJ42" s="2"/>
    </row>
    <row r="43" spans="2:36" ht="17.25" customHeight="1" thickTop="1" x14ac:dyDescent="0.2">
      <c r="B43" s="174" t="s">
        <v>258</v>
      </c>
      <c r="C43" s="175"/>
      <c r="D43" s="175"/>
      <c r="E43" s="175"/>
      <c r="F43" s="175"/>
      <c r="G43" s="175"/>
      <c r="H43" s="175"/>
      <c r="I43" s="175"/>
      <c r="J43" s="175"/>
      <c r="K43" s="175"/>
      <c r="L43" s="175"/>
      <c r="M43" s="175"/>
      <c r="N43" s="175"/>
      <c r="O43" s="175"/>
      <c r="P43" s="175"/>
      <c r="Q43" s="175"/>
      <c r="R43" s="176"/>
      <c r="T43" s="174" t="s">
        <v>121</v>
      </c>
      <c r="U43" s="175"/>
      <c r="V43" s="175"/>
      <c r="W43" s="175"/>
      <c r="X43" s="175"/>
      <c r="Y43" s="175"/>
      <c r="Z43" s="175"/>
      <c r="AA43" s="175"/>
      <c r="AB43" s="175"/>
      <c r="AC43" s="176"/>
      <c r="AD43" s="3"/>
      <c r="AE43" s="174" t="s">
        <v>122</v>
      </c>
      <c r="AF43" s="183"/>
      <c r="AG43" s="183"/>
      <c r="AH43" s="183"/>
      <c r="AI43" s="183"/>
      <c r="AJ43" s="184"/>
    </row>
    <row r="44" spans="2:36" ht="12" customHeight="1" x14ac:dyDescent="0.2">
      <c r="B44" s="177"/>
      <c r="C44" s="178"/>
      <c r="D44" s="178"/>
      <c r="E44" s="178"/>
      <c r="F44" s="178"/>
      <c r="G44" s="178"/>
      <c r="H44" s="178"/>
      <c r="I44" s="178"/>
      <c r="J44" s="178"/>
      <c r="K44" s="178"/>
      <c r="L44" s="178"/>
      <c r="M44" s="178"/>
      <c r="N44" s="178"/>
      <c r="O44" s="178"/>
      <c r="P44" s="178"/>
      <c r="Q44" s="178"/>
      <c r="R44" s="179"/>
      <c r="T44" s="177"/>
      <c r="U44" s="178"/>
      <c r="V44" s="178"/>
      <c r="W44" s="178"/>
      <c r="X44" s="178"/>
      <c r="Y44" s="178"/>
      <c r="Z44" s="178"/>
      <c r="AA44" s="178"/>
      <c r="AB44" s="178"/>
      <c r="AC44" s="179"/>
      <c r="AD44" s="3"/>
      <c r="AE44" s="185"/>
      <c r="AF44" s="186"/>
      <c r="AG44" s="186"/>
      <c r="AH44" s="186"/>
      <c r="AI44" s="186"/>
      <c r="AJ44" s="187"/>
    </row>
    <row r="45" spans="2:36" ht="12" customHeight="1" x14ac:dyDescent="0.2">
      <c r="B45" s="177"/>
      <c r="C45" s="178"/>
      <c r="D45" s="178"/>
      <c r="E45" s="178"/>
      <c r="F45" s="178"/>
      <c r="G45" s="178"/>
      <c r="H45" s="178"/>
      <c r="I45" s="178"/>
      <c r="J45" s="178"/>
      <c r="K45" s="178"/>
      <c r="L45" s="178"/>
      <c r="M45" s="178"/>
      <c r="N45" s="178"/>
      <c r="O45" s="178"/>
      <c r="P45" s="178"/>
      <c r="Q45" s="178"/>
      <c r="R45" s="179"/>
      <c r="T45" s="177"/>
      <c r="U45" s="178"/>
      <c r="V45" s="178"/>
      <c r="W45" s="178"/>
      <c r="X45" s="178"/>
      <c r="Y45" s="178"/>
      <c r="Z45" s="178"/>
      <c r="AA45" s="178"/>
      <c r="AB45" s="178"/>
      <c r="AC45" s="179"/>
      <c r="AD45" s="3"/>
      <c r="AE45" s="185"/>
      <c r="AF45" s="186"/>
      <c r="AG45" s="186"/>
      <c r="AH45" s="186"/>
      <c r="AI45" s="186"/>
      <c r="AJ45" s="187"/>
    </row>
    <row r="46" spans="2:36" ht="12" customHeight="1" x14ac:dyDescent="0.2">
      <c r="B46" s="177"/>
      <c r="C46" s="178"/>
      <c r="D46" s="178"/>
      <c r="E46" s="178"/>
      <c r="F46" s="178"/>
      <c r="G46" s="178"/>
      <c r="H46" s="178"/>
      <c r="I46" s="178"/>
      <c r="J46" s="178"/>
      <c r="K46" s="178"/>
      <c r="L46" s="178"/>
      <c r="M46" s="178"/>
      <c r="N46" s="178"/>
      <c r="O46" s="178"/>
      <c r="P46" s="178"/>
      <c r="Q46" s="178"/>
      <c r="R46" s="179"/>
      <c r="T46" s="177"/>
      <c r="U46" s="178"/>
      <c r="V46" s="178"/>
      <c r="W46" s="178"/>
      <c r="X46" s="178"/>
      <c r="Y46" s="178"/>
      <c r="Z46" s="178"/>
      <c r="AA46" s="178"/>
      <c r="AB46" s="178"/>
      <c r="AC46" s="179"/>
      <c r="AD46" s="3"/>
      <c r="AE46" s="185"/>
      <c r="AF46" s="186"/>
      <c r="AG46" s="186"/>
      <c r="AH46" s="186"/>
      <c r="AI46" s="186"/>
      <c r="AJ46" s="187"/>
    </row>
    <row r="47" spans="2:36" ht="12" customHeight="1" x14ac:dyDescent="0.2">
      <c r="B47" s="177"/>
      <c r="C47" s="178"/>
      <c r="D47" s="178"/>
      <c r="E47" s="178"/>
      <c r="F47" s="178"/>
      <c r="G47" s="178"/>
      <c r="H47" s="178"/>
      <c r="I47" s="178"/>
      <c r="J47" s="178"/>
      <c r="K47" s="178"/>
      <c r="L47" s="178"/>
      <c r="M47" s="178"/>
      <c r="N47" s="178"/>
      <c r="O47" s="178"/>
      <c r="P47" s="178"/>
      <c r="Q47" s="178"/>
      <c r="R47" s="179"/>
      <c r="T47" s="177"/>
      <c r="U47" s="178"/>
      <c r="V47" s="178"/>
      <c r="W47" s="178"/>
      <c r="X47" s="178"/>
      <c r="Y47" s="178"/>
      <c r="Z47" s="178"/>
      <c r="AA47" s="178"/>
      <c r="AB47" s="178"/>
      <c r="AC47" s="179"/>
      <c r="AD47" s="3"/>
      <c r="AE47" s="185"/>
      <c r="AF47" s="186"/>
      <c r="AG47" s="186"/>
      <c r="AH47" s="186"/>
      <c r="AI47" s="186"/>
      <c r="AJ47" s="187"/>
    </row>
    <row r="48" spans="2:36" ht="12" customHeight="1" x14ac:dyDescent="0.2">
      <c r="B48" s="177"/>
      <c r="C48" s="178"/>
      <c r="D48" s="178"/>
      <c r="E48" s="178"/>
      <c r="F48" s="178"/>
      <c r="G48" s="178"/>
      <c r="H48" s="178"/>
      <c r="I48" s="178"/>
      <c r="J48" s="178"/>
      <c r="K48" s="178"/>
      <c r="L48" s="178"/>
      <c r="M48" s="178"/>
      <c r="N48" s="178"/>
      <c r="O48" s="178"/>
      <c r="P48" s="178"/>
      <c r="Q48" s="178"/>
      <c r="R48" s="179"/>
      <c r="T48" s="177"/>
      <c r="U48" s="178"/>
      <c r="V48" s="178"/>
      <c r="W48" s="178"/>
      <c r="X48" s="178"/>
      <c r="Y48" s="178"/>
      <c r="Z48" s="178"/>
      <c r="AA48" s="178"/>
      <c r="AB48" s="178"/>
      <c r="AC48" s="179"/>
      <c r="AD48" s="3"/>
      <c r="AE48" s="185"/>
      <c r="AF48" s="186"/>
      <c r="AG48" s="186"/>
      <c r="AH48" s="186"/>
      <c r="AI48" s="186"/>
      <c r="AJ48" s="187"/>
    </row>
    <row r="49" spans="2:36" ht="12" customHeight="1" x14ac:dyDescent="0.2">
      <c r="B49" s="177"/>
      <c r="C49" s="178"/>
      <c r="D49" s="178"/>
      <c r="E49" s="178"/>
      <c r="F49" s="178"/>
      <c r="G49" s="178"/>
      <c r="H49" s="178"/>
      <c r="I49" s="178"/>
      <c r="J49" s="178"/>
      <c r="K49" s="178"/>
      <c r="L49" s="178"/>
      <c r="M49" s="178"/>
      <c r="N49" s="178"/>
      <c r="O49" s="178"/>
      <c r="P49" s="178"/>
      <c r="Q49" s="178"/>
      <c r="R49" s="179"/>
      <c r="T49" s="177"/>
      <c r="U49" s="178"/>
      <c r="V49" s="178"/>
      <c r="W49" s="178"/>
      <c r="X49" s="178"/>
      <c r="Y49" s="178"/>
      <c r="Z49" s="178"/>
      <c r="AA49" s="178"/>
      <c r="AB49" s="178"/>
      <c r="AC49" s="179"/>
      <c r="AD49" s="3"/>
      <c r="AE49" s="185"/>
      <c r="AF49" s="186"/>
      <c r="AG49" s="186"/>
      <c r="AH49" s="186"/>
      <c r="AI49" s="186"/>
      <c r="AJ49" s="187"/>
    </row>
    <row r="50" spans="2:36" ht="12" customHeight="1" x14ac:dyDescent="0.2">
      <c r="B50" s="177"/>
      <c r="C50" s="178"/>
      <c r="D50" s="178"/>
      <c r="E50" s="178"/>
      <c r="F50" s="178"/>
      <c r="G50" s="178"/>
      <c r="H50" s="178"/>
      <c r="I50" s="178"/>
      <c r="J50" s="178"/>
      <c r="K50" s="178"/>
      <c r="L50" s="178"/>
      <c r="M50" s="178"/>
      <c r="N50" s="178"/>
      <c r="O50" s="178"/>
      <c r="P50" s="178"/>
      <c r="Q50" s="178"/>
      <c r="R50" s="179"/>
      <c r="T50" s="177"/>
      <c r="U50" s="178"/>
      <c r="V50" s="178"/>
      <c r="W50" s="178"/>
      <c r="X50" s="178"/>
      <c r="Y50" s="178"/>
      <c r="Z50" s="178"/>
      <c r="AA50" s="178"/>
      <c r="AB50" s="178"/>
      <c r="AC50" s="179"/>
      <c r="AD50" s="3"/>
      <c r="AE50" s="185"/>
      <c r="AF50" s="186"/>
      <c r="AG50" s="186"/>
      <c r="AH50" s="186"/>
      <c r="AI50" s="186"/>
      <c r="AJ50" s="187"/>
    </row>
    <row r="51" spans="2:36" ht="12" customHeight="1" x14ac:dyDescent="0.2">
      <c r="B51" s="177"/>
      <c r="C51" s="178"/>
      <c r="D51" s="178"/>
      <c r="E51" s="178"/>
      <c r="F51" s="178"/>
      <c r="G51" s="178"/>
      <c r="H51" s="178"/>
      <c r="I51" s="178"/>
      <c r="J51" s="178"/>
      <c r="K51" s="178"/>
      <c r="L51" s="178"/>
      <c r="M51" s="178"/>
      <c r="N51" s="178"/>
      <c r="O51" s="178"/>
      <c r="P51" s="178"/>
      <c r="Q51" s="178"/>
      <c r="R51" s="179"/>
      <c r="T51" s="177"/>
      <c r="U51" s="178"/>
      <c r="V51" s="178"/>
      <c r="W51" s="178"/>
      <c r="X51" s="178"/>
      <c r="Y51" s="178"/>
      <c r="Z51" s="178"/>
      <c r="AA51" s="178"/>
      <c r="AB51" s="178"/>
      <c r="AC51" s="179"/>
      <c r="AD51" s="3"/>
      <c r="AE51" s="185"/>
      <c r="AF51" s="186"/>
      <c r="AG51" s="186"/>
      <c r="AH51" s="186"/>
      <c r="AI51" s="186"/>
      <c r="AJ51" s="187"/>
    </row>
    <row r="52" spans="2:36" ht="76.5" customHeight="1" thickBot="1" x14ac:dyDescent="0.25">
      <c r="B52" s="180"/>
      <c r="C52" s="181"/>
      <c r="D52" s="181"/>
      <c r="E52" s="181"/>
      <c r="F52" s="181"/>
      <c r="G52" s="181"/>
      <c r="H52" s="181"/>
      <c r="I52" s="181"/>
      <c r="J52" s="181"/>
      <c r="K52" s="181"/>
      <c r="L52" s="181"/>
      <c r="M52" s="181"/>
      <c r="N52" s="181"/>
      <c r="O52" s="181"/>
      <c r="P52" s="181"/>
      <c r="Q52" s="181"/>
      <c r="R52" s="182"/>
      <c r="T52" s="180"/>
      <c r="U52" s="181"/>
      <c r="V52" s="181"/>
      <c r="W52" s="181"/>
      <c r="X52" s="181"/>
      <c r="Y52" s="181"/>
      <c r="Z52" s="181"/>
      <c r="AA52" s="181"/>
      <c r="AB52" s="181"/>
      <c r="AC52" s="182"/>
      <c r="AD52" s="3"/>
      <c r="AE52" s="188"/>
      <c r="AF52" s="189"/>
      <c r="AG52" s="189"/>
      <c r="AH52" s="189"/>
      <c r="AI52" s="189"/>
      <c r="AJ52" s="190"/>
    </row>
    <row r="53" spans="2:36" ht="12.75" thickTop="1" x14ac:dyDescent="0.2"/>
  </sheetData>
  <mergeCells count="12">
    <mergeCell ref="B43:R52"/>
    <mergeCell ref="T43:AC52"/>
    <mergeCell ref="AE43:AJ52"/>
    <mergeCell ref="B1:J1"/>
    <mergeCell ref="B3:R10"/>
    <mergeCell ref="B12:R24"/>
    <mergeCell ref="T3:AJ26"/>
    <mergeCell ref="AF1:AJ1"/>
    <mergeCell ref="K1:W1"/>
    <mergeCell ref="X1:AE1"/>
    <mergeCell ref="B26:R41"/>
    <mergeCell ref="T28:AJ41"/>
  </mergeCells>
  <phoneticPr fontId="3" type="noConversion"/>
  <printOptions horizontalCentered="1" verticalCentered="1"/>
  <pageMargins left="0.19685039370078741" right="0.19685039370078741" top="0.19685039370078741" bottom="0.19685039370078741" header="0.51181102362204722" footer="0.19685039370078741"/>
  <pageSetup paperSize="8"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B1:AJ52"/>
  <sheetViews>
    <sheetView showGridLines="0" zoomScale="90" zoomScaleNormal="90" workbookViewId="0">
      <selection activeCell="D26" sqref="D26"/>
    </sheetView>
  </sheetViews>
  <sheetFormatPr baseColWidth="10" defaultColWidth="11.42578125" defaultRowHeight="12" x14ac:dyDescent="0.2"/>
  <cols>
    <col min="1" max="1" width="1" style="47" customWidth="1"/>
    <col min="2" max="3" width="5.85546875" style="47" customWidth="1"/>
    <col min="4" max="17" width="6" style="47" customWidth="1"/>
    <col min="18" max="18" width="6.28515625" style="47" customWidth="1"/>
    <col min="19" max="19" width="2.28515625" style="47" customWidth="1"/>
    <col min="20" max="21" width="5.85546875" style="47" customWidth="1"/>
    <col min="22" max="29" width="6" style="47" customWidth="1"/>
    <col min="30" max="30" width="3.42578125" style="47" customWidth="1"/>
    <col min="31" max="35" width="6" style="47" customWidth="1"/>
    <col min="36" max="36" width="6.5703125" style="47" customWidth="1"/>
    <col min="37" max="37" width="2.5703125" style="47" customWidth="1"/>
    <col min="38" max="40" width="5.7109375" style="47" customWidth="1"/>
    <col min="41" max="16384" width="11.42578125" style="47"/>
  </cols>
  <sheetData>
    <row r="1" spans="2:36" ht="51" customHeight="1" thickTop="1" thickBot="1" x14ac:dyDescent="0.3">
      <c r="B1" s="191"/>
      <c r="C1" s="192"/>
      <c r="D1" s="192"/>
      <c r="E1" s="192"/>
      <c r="F1" s="192"/>
      <c r="G1" s="192"/>
      <c r="H1" s="192"/>
      <c r="I1" s="192"/>
      <c r="J1" s="193"/>
      <c r="K1" s="206" t="s">
        <v>1</v>
      </c>
      <c r="L1" s="207"/>
      <c r="M1" s="207"/>
      <c r="N1" s="207"/>
      <c r="O1" s="207"/>
      <c r="P1" s="207"/>
      <c r="Q1" s="207"/>
      <c r="R1" s="207"/>
      <c r="S1" s="207"/>
      <c r="T1" s="207"/>
      <c r="U1" s="207"/>
      <c r="V1" s="207"/>
      <c r="W1" s="208"/>
      <c r="X1" s="203" t="s">
        <v>2</v>
      </c>
      <c r="Y1" s="204"/>
      <c r="Z1" s="204"/>
      <c r="AA1" s="204"/>
      <c r="AB1" s="204"/>
      <c r="AC1" s="204"/>
      <c r="AD1" s="204"/>
      <c r="AE1" s="205"/>
      <c r="AF1" s="203" t="s">
        <v>3</v>
      </c>
      <c r="AG1" s="204"/>
      <c r="AH1" s="204"/>
      <c r="AI1" s="204"/>
      <c r="AJ1" s="205"/>
    </row>
    <row r="2" spans="2:36" ht="11.25" customHeight="1" thickTop="1" thickBot="1" x14ac:dyDescent="0.2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2:36" ht="19.5" customHeight="1" thickTop="1" x14ac:dyDescent="0.25">
      <c r="B3" s="48" t="s">
        <v>4</v>
      </c>
      <c r="C3" s="58"/>
      <c r="D3" s="58"/>
      <c r="E3" s="58"/>
      <c r="F3" s="58"/>
      <c r="G3" s="58"/>
      <c r="H3" s="58"/>
      <c r="I3" s="58"/>
      <c r="J3" s="58"/>
      <c r="K3" s="58"/>
      <c r="L3" s="58"/>
      <c r="M3" s="58"/>
      <c r="N3" s="58"/>
      <c r="O3" s="58"/>
      <c r="P3" s="58"/>
      <c r="Q3" s="58"/>
      <c r="R3" s="59"/>
      <c r="S3" s="1"/>
      <c r="T3" s="48" t="s">
        <v>5</v>
      </c>
      <c r="U3" s="58"/>
      <c r="V3" s="58"/>
      <c r="W3" s="58"/>
      <c r="X3" s="58"/>
      <c r="Y3" s="58"/>
      <c r="Z3" s="58"/>
      <c r="AA3" s="58"/>
      <c r="AB3" s="58"/>
      <c r="AC3" s="58"/>
      <c r="AD3" s="58"/>
      <c r="AE3" s="58"/>
      <c r="AF3" s="58"/>
      <c r="AG3" s="58"/>
      <c r="AH3" s="58"/>
      <c r="AI3" s="58"/>
      <c r="AJ3" s="59"/>
    </row>
    <row r="4" spans="2:36" x14ac:dyDescent="0.2">
      <c r="B4" s="35"/>
      <c r="C4" s="1"/>
      <c r="D4" s="1"/>
      <c r="E4" s="1"/>
      <c r="F4" s="1"/>
      <c r="G4" s="1"/>
      <c r="H4" s="1"/>
      <c r="I4" s="1"/>
      <c r="J4" s="1"/>
      <c r="K4" s="1"/>
      <c r="L4" s="1"/>
      <c r="M4" s="1"/>
      <c r="N4" s="1"/>
      <c r="O4" s="1"/>
      <c r="P4" s="1"/>
      <c r="Q4" s="1"/>
      <c r="R4" s="60"/>
      <c r="S4" s="1"/>
      <c r="T4" s="35"/>
      <c r="U4" s="1"/>
      <c r="V4" s="1"/>
      <c r="W4" s="1"/>
      <c r="X4" s="1"/>
      <c r="Y4" s="1"/>
      <c r="Z4" s="1"/>
      <c r="AA4" s="1"/>
      <c r="AB4" s="1"/>
      <c r="AC4" s="1"/>
      <c r="AD4" s="1"/>
      <c r="AE4" s="1"/>
      <c r="AF4" s="1"/>
      <c r="AG4" s="1"/>
      <c r="AH4" s="1"/>
      <c r="AI4" s="1"/>
      <c r="AJ4" s="60"/>
    </row>
    <row r="5" spans="2:36" x14ac:dyDescent="0.2">
      <c r="B5" s="35"/>
      <c r="C5" s="1"/>
      <c r="D5" s="1"/>
      <c r="E5" s="1"/>
      <c r="F5" s="1"/>
      <c r="G5" s="1"/>
      <c r="H5" s="1"/>
      <c r="I5" s="1"/>
      <c r="J5" s="1"/>
      <c r="K5" s="1"/>
      <c r="L5" s="1"/>
      <c r="M5" s="1"/>
      <c r="N5" s="1"/>
      <c r="O5" s="1"/>
      <c r="P5" s="1"/>
      <c r="Q5" s="1"/>
      <c r="R5" s="60"/>
      <c r="S5" s="1"/>
      <c r="T5" s="35"/>
      <c r="U5" s="1"/>
      <c r="V5" s="1"/>
      <c r="W5" s="1"/>
      <c r="X5" s="1"/>
      <c r="Y5" s="1"/>
      <c r="Z5" s="1"/>
      <c r="AA5" s="1"/>
      <c r="AB5" s="1"/>
      <c r="AC5" s="1"/>
      <c r="AD5" s="1"/>
      <c r="AE5" s="1"/>
      <c r="AF5" s="1"/>
      <c r="AG5" s="1"/>
      <c r="AH5" s="1"/>
      <c r="AI5" s="1"/>
      <c r="AJ5" s="60"/>
    </row>
    <row r="6" spans="2:36" ht="12.75" customHeight="1" x14ac:dyDescent="0.2">
      <c r="B6" s="35"/>
      <c r="C6" s="1"/>
      <c r="D6" s="1"/>
      <c r="E6" s="1"/>
      <c r="F6" s="1"/>
      <c r="G6" s="1"/>
      <c r="H6" s="1"/>
      <c r="I6" s="1"/>
      <c r="J6" s="1"/>
      <c r="K6" s="1"/>
      <c r="L6" s="1"/>
      <c r="M6" s="1"/>
      <c r="N6" s="1"/>
      <c r="O6" s="1"/>
      <c r="P6" s="1"/>
      <c r="Q6" s="1"/>
      <c r="R6" s="60"/>
      <c r="S6" s="1"/>
      <c r="T6" s="35"/>
      <c r="U6" s="1"/>
      <c r="V6" s="1"/>
      <c r="W6" s="1"/>
      <c r="X6" s="1"/>
      <c r="Y6" s="1"/>
      <c r="Z6" s="1"/>
      <c r="AA6" s="1"/>
      <c r="AB6" s="1"/>
      <c r="AC6" s="1"/>
      <c r="AD6" s="1"/>
      <c r="AE6" s="1"/>
      <c r="AF6" s="1"/>
      <c r="AG6" s="1"/>
      <c r="AH6" s="1"/>
      <c r="AI6" s="1"/>
      <c r="AJ6" s="60"/>
    </row>
    <row r="7" spans="2:36" x14ac:dyDescent="0.2">
      <c r="B7" s="35"/>
      <c r="C7" s="1"/>
      <c r="D7" s="1"/>
      <c r="E7" s="1"/>
      <c r="F7" s="1"/>
      <c r="G7" s="1"/>
      <c r="H7" s="1"/>
      <c r="I7" s="1"/>
      <c r="J7" s="1"/>
      <c r="K7" s="1"/>
      <c r="L7" s="1"/>
      <c r="M7" s="1"/>
      <c r="N7" s="1"/>
      <c r="O7" s="1"/>
      <c r="P7" s="1"/>
      <c r="Q7" s="1"/>
      <c r="R7" s="60"/>
      <c r="S7" s="1"/>
      <c r="T7" s="35"/>
      <c r="U7" s="1"/>
      <c r="V7" s="1"/>
      <c r="W7" s="1"/>
      <c r="X7" s="1"/>
      <c r="Y7" s="1"/>
      <c r="Z7" s="1"/>
      <c r="AA7" s="1"/>
      <c r="AB7" s="1"/>
      <c r="AC7" s="1"/>
      <c r="AD7" s="1"/>
      <c r="AE7" s="1"/>
      <c r="AF7" s="1"/>
      <c r="AG7" s="1"/>
      <c r="AH7" s="1"/>
      <c r="AI7" s="1"/>
      <c r="AJ7" s="60"/>
    </row>
    <row r="8" spans="2:36" x14ac:dyDescent="0.2">
      <c r="B8" s="35"/>
      <c r="C8" s="1"/>
      <c r="D8" s="1"/>
      <c r="E8" s="1"/>
      <c r="F8" s="1"/>
      <c r="G8" s="1"/>
      <c r="H8" s="1"/>
      <c r="I8" s="1"/>
      <c r="J8" s="1"/>
      <c r="K8" s="1"/>
      <c r="L8" s="1"/>
      <c r="M8" s="1"/>
      <c r="N8" s="1"/>
      <c r="O8" s="1"/>
      <c r="P8" s="1"/>
      <c r="Q8" s="1"/>
      <c r="R8" s="60"/>
      <c r="S8" s="1"/>
      <c r="T8" s="35"/>
      <c r="U8" s="1"/>
      <c r="V8" s="1"/>
      <c r="W8" s="1"/>
      <c r="X8" s="1"/>
      <c r="Y8" s="1"/>
      <c r="Z8" s="1"/>
      <c r="AA8" s="1"/>
      <c r="AB8" s="1"/>
      <c r="AC8" s="1"/>
      <c r="AD8" s="1"/>
      <c r="AE8" s="1"/>
      <c r="AF8" s="1"/>
      <c r="AG8" s="1"/>
      <c r="AH8" s="1"/>
      <c r="AI8" s="1"/>
      <c r="AJ8" s="60"/>
    </row>
    <row r="9" spans="2:36" x14ac:dyDescent="0.2">
      <c r="B9" s="35"/>
      <c r="C9" s="1"/>
      <c r="D9" s="1"/>
      <c r="E9" s="1"/>
      <c r="F9" s="1"/>
      <c r="G9" s="1"/>
      <c r="H9" s="1"/>
      <c r="I9" s="1"/>
      <c r="J9" s="1"/>
      <c r="K9" s="1"/>
      <c r="L9" s="1"/>
      <c r="M9" s="1"/>
      <c r="N9" s="1"/>
      <c r="O9" s="1"/>
      <c r="P9" s="1"/>
      <c r="Q9" s="1"/>
      <c r="R9" s="60"/>
      <c r="S9" s="1"/>
      <c r="T9" s="35"/>
      <c r="U9" s="1"/>
      <c r="V9" s="1"/>
      <c r="W9" s="1"/>
      <c r="X9" s="1"/>
      <c r="Y9" s="1"/>
      <c r="Z9" s="1"/>
      <c r="AA9" s="1"/>
      <c r="AB9" s="1"/>
      <c r="AC9" s="1"/>
      <c r="AD9" s="1"/>
      <c r="AE9" s="1"/>
      <c r="AF9" s="1"/>
      <c r="AG9" s="1"/>
      <c r="AH9" s="1"/>
      <c r="AI9" s="1"/>
      <c r="AJ9" s="60"/>
    </row>
    <row r="10" spans="2:36" ht="12.75" thickBot="1" x14ac:dyDescent="0.25">
      <c r="B10" s="61"/>
      <c r="C10" s="62"/>
      <c r="D10" s="62"/>
      <c r="E10" s="62"/>
      <c r="F10" s="62"/>
      <c r="G10" s="62"/>
      <c r="H10" s="62"/>
      <c r="I10" s="62"/>
      <c r="J10" s="62"/>
      <c r="K10" s="62"/>
      <c r="L10" s="62"/>
      <c r="M10" s="62"/>
      <c r="N10" s="62"/>
      <c r="O10" s="62"/>
      <c r="P10" s="62"/>
      <c r="Q10" s="62"/>
      <c r="R10" s="63"/>
      <c r="S10" s="1"/>
      <c r="T10" s="35"/>
      <c r="U10" s="1"/>
      <c r="V10" s="1"/>
      <c r="W10" s="1"/>
      <c r="X10" s="1"/>
      <c r="Y10" s="1"/>
      <c r="Z10" s="1"/>
      <c r="AA10" s="1"/>
      <c r="AB10" s="1"/>
      <c r="AC10" s="1"/>
      <c r="AD10" s="1"/>
      <c r="AE10" s="1"/>
      <c r="AF10" s="1"/>
      <c r="AG10" s="1"/>
      <c r="AH10" s="1"/>
      <c r="AI10" s="1"/>
      <c r="AJ10" s="60"/>
    </row>
    <row r="11" spans="2:36" ht="13.5" thickTop="1" thickBot="1" x14ac:dyDescent="0.25">
      <c r="B11" s="2"/>
      <c r="C11" s="1"/>
      <c r="D11" s="1"/>
      <c r="E11" s="1"/>
      <c r="F11" s="1"/>
      <c r="G11" s="1"/>
      <c r="H11" s="1"/>
      <c r="I11" s="1"/>
      <c r="J11" s="1"/>
      <c r="K11" s="1"/>
      <c r="L11" s="1"/>
      <c r="M11" s="1"/>
      <c r="N11" s="1"/>
      <c r="O11" s="1"/>
      <c r="P11" s="1"/>
      <c r="Q11" s="1"/>
      <c r="R11" s="2"/>
      <c r="S11" s="1"/>
      <c r="T11" s="35"/>
      <c r="U11" s="1"/>
      <c r="V11" s="1"/>
      <c r="W11" s="1"/>
      <c r="X11" s="1"/>
      <c r="Y11" s="1"/>
      <c r="Z11" s="1"/>
      <c r="AA11" s="1"/>
      <c r="AB11" s="1"/>
      <c r="AC11" s="1"/>
      <c r="AD11" s="1"/>
      <c r="AE11" s="1"/>
      <c r="AF11" s="1"/>
      <c r="AG11" s="1"/>
      <c r="AH11" s="1"/>
      <c r="AI11" s="1"/>
      <c r="AJ11" s="60"/>
    </row>
    <row r="12" spans="2:36" ht="19.5" customHeight="1" thickTop="1" x14ac:dyDescent="0.25">
      <c r="B12" s="48" t="s">
        <v>6</v>
      </c>
      <c r="C12" s="58"/>
      <c r="D12" s="58"/>
      <c r="E12" s="58"/>
      <c r="F12" s="58"/>
      <c r="G12" s="58"/>
      <c r="H12" s="58"/>
      <c r="I12" s="58"/>
      <c r="J12" s="58"/>
      <c r="K12" s="58"/>
      <c r="L12" s="58"/>
      <c r="M12" s="58"/>
      <c r="N12" s="58"/>
      <c r="O12" s="58"/>
      <c r="P12" s="58"/>
      <c r="Q12" s="58"/>
      <c r="R12" s="59"/>
      <c r="S12" s="1"/>
      <c r="T12" s="35"/>
      <c r="U12" s="1"/>
      <c r="V12" s="1"/>
      <c r="W12" s="1"/>
      <c r="X12" s="1"/>
      <c r="Y12" s="1"/>
      <c r="Z12" s="1"/>
      <c r="AA12" s="1"/>
      <c r="AB12" s="1"/>
      <c r="AC12" s="1"/>
      <c r="AD12" s="1"/>
      <c r="AE12" s="1"/>
      <c r="AF12" s="1"/>
      <c r="AG12" s="1"/>
      <c r="AH12" s="1"/>
      <c r="AI12" s="1"/>
      <c r="AJ12" s="60"/>
    </row>
    <row r="13" spans="2:36" x14ac:dyDescent="0.2">
      <c r="B13" s="35"/>
      <c r="C13" s="1"/>
      <c r="D13" s="1"/>
      <c r="E13" s="1"/>
      <c r="F13" s="1"/>
      <c r="G13" s="1"/>
      <c r="H13" s="1"/>
      <c r="I13" s="1"/>
      <c r="J13" s="1"/>
      <c r="K13" s="1"/>
      <c r="L13" s="1"/>
      <c r="M13" s="1"/>
      <c r="N13" s="1"/>
      <c r="O13" s="1"/>
      <c r="P13" s="1"/>
      <c r="Q13" s="1"/>
      <c r="R13" s="60"/>
      <c r="S13" s="1"/>
      <c r="T13" s="35"/>
      <c r="U13" s="1"/>
      <c r="V13" s="1"/>
      <c r="W13" s="1"/>
      <c r="X13" s="1"/>
      <c r="Y13" s="1"/>
      <c r="Z13" s="1"/>
      <c r="AA13" s="1"/>
      <c r="AB13" s="1"/>
      <c r="AC13" s="1"/>
      <c r="AD13" s="1"/>
      <c r="AE13" s="1"/>
      <c r="AF13" s="1"/>
      <c r="AG13" s="1"/>
      <c r="AH13" s="1"/>
      <c r="AI13" s="1"/>
      <c r="AJ13" s="60"/>
    </row>
    <row r="14" spans="2:36" x14ac:dyDescent="0.2">
      <c r="B14" s="35"/>
      <c r="C14" s="1"/>
      <c r="D14" s="1"/>
      <c r="E14" s="1"/>
      <c r="F14" s="1"/>
      <c r="G14" s="1"/>
      <c r="H14" s="1"/>
      <c r="I14" s="1"/>
      <c r="J14" s="1"/>
      <c r="K14" s="1"/>
      <c r="L14" s="1"/>
      <c r="M14" s="1"/>
      <c r="N14" s="1"/>
      <c r="O14" s="1"/>
      <c r="P14" s="1"/>
      <c r="Q14" s="1"/>
      <c r="R14" s="60"/>
      <c r="S14" s="1"/>
      <c r="T14" s="35"/>
      <c r="U14" s="1"/>
      <c r="V14" s="1"/>
      <c r="W14" s="1"/>
      <c r="X14" s="1"/>
      <c r="Y14" s="1"/>
      <c r="Z14" s="1"/>
      <c r="AA14" s="1"/>
      <c r="AB14" s="1"/>
      <c r="AC14" s="1"/>
      <c r="AD14" s="1"/>
      <c r="AE14" s="1"/>
      <c r="AF14" s="1"/>
      <c r="AG14" s="1"/>
      <c r="AH14" s="1"/>
      <c r="AI14" s="1"/>
      <c r="AJ14" s="60"/>
    </row>
    <row r="15" spans="2:36" x14ac:dyDescent="0.2">
      <c r="B15" s="49"/>
      <c r="C15" s="1"/>
      <c r="D15" s="1"/>
      <c r="E15" s="1"/>
      <c r="F15" s="1"/>
      <c r="G15" s="1"/>
      <c r="H15" s="1"/>
      <c r="I15" s="1"/>
      <c r="J15" s="1"/>
      <c r="K15" s="1"/>
      <c r="L15" s="1"/>
      <c r="M15" s="1"/>
      <c r="N15" s="1"/>
      <c r="O15" s="1"/>
      <c r="P15" s="1"/>
      <c r="Q15" s="1"/>
      <c r="R15" s="60"/>
      <c r="S15" s="1"/>
      <c r="T15" s="35"/>
      <c r="U15" s="1"/>
      <c r="V15" s="1"/>
      <c r="W15" s="1"/>
      <c r="X15" s="1"/>
      <c r="Y15" s="1"/>
      <c r="Z15" s="1"/>
      <c r="AA15" s="1"/>
      <c r="AB15" s="1"/>
      <c r="AC15" s="1"/>
      <c r="AD15" s="1"/>
      <c r="AE15" s="1"/>
      <c r="AF15" s="1"/>
      <c r="AG15" s="1"/>
      <c r="AH15" s="1"/>
      <c r="AI15" s="1"/>
      <c r="AJ15" s="60"/>
    </row>
    <row r="16" spans="2:36" x14ac:dyDescent="0.2">
      <c r="B16" s="49"/>
      <c r="C16" s="1"/>
      <c r="D16" s="1"/>
      <c r="E16" s="1"/>
      <c r="F16" s="1"/>
      <c r="G16" s="1"/>
      <c r="H16" s="1"/>
      <c r="I16" s="1"/>
      <c r="J16" s="1"/>
      <c r="K16" s="1"/>
      <c r="L16" s="1"/>
      <c r="M16" s="1"/>
      <c r="N16" s="1"/>
      <c r="O16" s="1"/>
      <c r="P16" s="1"/>
      <c r="Q16" s="1"/>
      <c r="R16" s="60"/>
      <c r="S16" s="1"/>
      <c r="T16" s="35"/>
      <c r="U16" s="1"/>
      <c r="V16" s="1"/>
      <c r="W16" s="1"/>
      <c r="X16" s="1"/>
      <c r="Y16" s="1"/>
      <c r="Z16" s="1"/>
      <c r="AA16" s="1"/>
      <c r="AB16" s="1"/>
      <c r="AC16" s="1"/>
      <c r="AD16" s="1"/>
      <c r="AE16" s="1"/>
      <c r="AF16" s="1"/>
      <c r="AG16" s="1"/>
      <c r="AH16" s="1"/>
      <c r="AI16" s="1"/>
      <c r="AJ16" s="60"/>
    </row>
    <row r="17" spans="2:36" x14ac:dyDescent="0.2">
      <c r="B17" s="49"/>
      <c r="C17" s="1"/>
      <c r="D17" s="1"/>
      <c r="E17" s="1"/>
      <c r="F17" s="1"/>
      <c r="G17" s="1"/>
      <c r="H17" s="1"/>
      <c r="I17" s="1"/>
      <c r="J17" s="1"/>
      <c r="K17" s="1"/>
      <c r="L17" s="1"/>
      <c r="M17" s="1"/>
      <c r="N17" s="1"/>
      <c r="O17" s="1"/>
      <c r="P17" s="1"/>
      <c r="Q17" s="1"/>
      <c r="R17" s="60"/>
      <c r="S17" s="1"/>
      <c r="T17" s="35"/>
      <c r="U17" s="1"/>
      <c r="V17" s="1"/>
      <c r="W17" s="1"/>
      <c r="X17" s="1"/>
      <c r="Y17" s="1"/>
      <c r="Z17" s="1"/>
      <c r="AA17" s="1"/>
      <c r="AB17" s="1"/>
      <c r="AC17" s="1"/>
      <c r="AD17" s="1"/>
      <c r="AE17" s="1"/>
      <c r="AF17" s="1"/>
      <c r="AG17" s="1"/>
      <c r="AH17" s="1"/>
      <c r="AI17" s="1"/>
      <c r="AJ17" s="60"/>
    </row>
    <row r="18" spans="2:36" x14ac:dyDescent="0.2">
      <c r="B18" s="35"/>
      <c r="C18" s="1"/>
      <c r="D18" s="1"/>
      <c r="E18" s="1"/>
      <c r="F18" s="1"/>
      <c r="G18" s="1"/>
      <c r="H18" s="1"/>
      <c r="I18" s="1"/>
      <c r="J18" s="1"/>
      <c r="K18" s="1"/>
      <c r="L18" s="1"/>
      <c r="M18" s="1"/>
      <c r="N18" s="1"/>
      <c r="O18" s="1"/>
      <c r="P18" s="1"/>
      <c r="Q18" s="1"/>
      <c r="R18" s="60"/>
      <c r="S18" s="1"/>
      <c r="T18" s="35"/>
      <c r="U18" s="1"/>
      <c r="V18" s="1"/>
      <c r="W18" s="1"/>
      <c r="X18" s="1"/>
      <c r="Y18" s="1"/>
      <c r="Z18" s="1"/>
      <c r="AA18" s="1"/>
      <c r="AB18" s="1"/>
      <c r="AC18" s="1"/>
      <c r="AD18" s="1"/>
      <c r="AE18" s="1"/>
      <c r="AF18" s="1"/>
      <c r="AG18" s="1"/>
      <c r="AH18" s="1"/>
      <c r="AI18" s="1"/>
      <c r="AJ18" s="60"/>
    </row>
    <row r="19" spans="2:36" x14ac:dyDescent="0.2">
      <c r="B19" s="35"/>
      <c r="C19" s="1"/>
      <c r="D19" s="1"/>
      <c r="E19" s="1"/>
      <c r="F19" s="1"/>
      <c r="G19" s="1"/>
      <c r="H19" s="1"/>
      <c r="I19" s="1"/>
      <c r="J19" s="1"/>
      <c r="K19" s="1"/>
      <c r="L19" s="1"/>
      <c r="M19" s="1"/>
      <c r="N19" s="1"/>
      <c r="O19" s="1"/>
      <c r="P19" s="1"/>
      <c r="Q19" s="1"/>
      <c r="R19" s="60"/>
      <c r="S19" s="1"/>
      <c r="T19" s="35"/>
      <c r="U19" s="1"/>
      <c r="V19" s="1"/>
      <c r="W19" s="1"/>
      <c r="X19" s="1"/>
      <c r="Y19" s="1"/>
      <c r="Z19" s="1"/>
      <c r="AA19" s="1"/>
      <c r="AB19" s="1"/>
      <c r="AC19" s="1"/>
      <c r="AD19" s="1"/>
      <c r="AE19" s="1"/>
      <c r="AF19" s="1"/>
      <c r="AG19" s="1"/>
      <c r="AH19" s="1"/>
      <c r="AI19" s="1"/>
      <c r="AJ19" s="60"/>
    </row>
    <row r="20" spans="2:36" x14ac:dyDescent="0.2">
      <c r="B20" s="35"/>
      <c r="C20" s="1"/>
      <c r="D20" s="1"/>
      <c r="E20" s="1"/>
      <c r="F20" s="1"/>
      <c r="G20" s="1"/>
      <c r="H20" s="1"/>
      <c r="I20" s="1"/>
      <c r="J20" s="1"/>
      <c r="K20" s="1"/>
      <c r="L20" s="1"/>
      <c r="M20" s="1"/>
      <c r="N20" s="1"/>
      <c r="O20" s="1"/>
      <c r="P20" s="1"/>
      <c r="Q20" s="1"/>
      <c r="R20" s="60"/>
      <c r="S20" s="1"/>
      <c r="T20" s="35"/>
      <c r="U20" s="1"/>
      <c r="V20" s="1"/>
      <c r="W20" s="1"/>
      <c r="X20" s="1"/>
      <c r="Y20" s="1"/>
      <c r="Z20" s="1"/>
      <c r="AA20" s="1"/>
      <c r="AB20" s="1"/>
      <c r="AC20" s="1"/>
      <c r="AD20" s="1"/>
      <c r="AE20" s="1"/>
      <c r="AF20" s="1"/>
      <c r="AG20" s="1"/>
      <c r="AH20" s="1"/>
      <c r="AI20" s="1"/>
      <c r="AJ20" s="60"/>
    </row>
    <row r="21" spans="2:36" x14ac:dyDescent="0.2">
      <c r="B21" s="35"/>
      <c r="C21" s="1"/>
      <c r="D21" s="1"/>
      <c r="E21" s="1"/>
      <c r="F21" s="1"/>
      <c r="G21" s="1"/>
      <c r="H21" s="1"/>
      <c r="I21" s="1"/>
      <c r="J21" s="1"/>
      <c r="K21" s="1"/>
      <c r="L21" s="1"/>
      <c r="M21" s="1"/>
      <c r="N21" s="1"/>
      <c r="O21" s="1"/>
      <c r="P21" s="1"/>
      <c r="Q21" s="1"/>
      <c r="R21" s="60"/>
      <c r="S21" s="1"/>
      <c r="T21" s="35"/>
      <c r="U21" s="1"/>
      <c r="V21" s="1"/>
      <c r="W21" s="1"/>
      <c r="X21" s="1"/>
      <c r="Y21" s="1"/>
      <c r="Z21" s="1"/>
      <c r="AA21" s="1"/>
      <c r="AB21" s="1"/>
      <c r="AC21" s="1"/>
      <c r="AD21" s="1"/>
      <c r="AE21" s="1"/>
      <c r="AF21" s="1"/>
      <c r="AG21" s="1"/>
      <c r="AH21" s="1"/>
      <c r="AI21" s="1"/>
      <c r="AJ21" s="60"/>
    </row>
    <row r="22" spans="2:36" x14ac:dyDescent="0.2">
      <c r="B22" s="35"/>
      <c r="C22" s="1"/>
      <c r="D22" s="1"/>
      <c r="E22" s="1"/>
      <c r="F22" s="1"/>
      <c r="G22" s="1"/>
      <c r="H22" s="1"/>
      <c r="I22" s="1"/>
      <c r="J22" s="1"/>
      <c r="K22" s="1"/>
      <c r="L22" s="1"/>
      <c r="M22" s="1"/>
      <c r="N22" s="1"/>
      <c r="O22" s="1"/>
      <c r="P22" s="1"/>
      <c r="Q22" s="1"/>
      <c r="R22" s="60"/>
      <c r="S22" s="1"/>
      <c r="T22" s="35"/>
      <c r="U22" s="1"/>
      <c r="V22" s="1"/>
      <c r="W22" s="1"/>
      <c r="X22" s="1"/>
      <c r="Y22" s="1"/>
      <c r="Z22" s="1"/>
      <c r="AA22" s="1"/>
      <c r="AB22" s="1"/>
      <c r="AC22" s="1"/>
      <c r="AD22" s="1"/>
      <c r="AE22" s="1"/>
      <c r="AF22" s="1"/>
      <c r="AG22" s="1"/>
      <c r="AH22" s="1"/>
      <c r="AI22" s="1"/>
      <c r="AJ22" s="60"/>
    </row>
    <row r="23" spans="2:36" ht="12.75" thickBot="1" x14ac:dyDescent="0.25">
      <c r="B23" s="61"/>
      <c r="C23" s="62"/>
      <c r="D23" s="62"/>
      <c r="E23" s="62"/>
      <c r="F23" s="62"/>
      <c r="G23" s="62"/>
      <c r="H23" s="62"/>
      <c r="I23" s="62"/>
      <c r="J23" s="62"/>
      <c r="K23" s="62"/>
      <c r="L23" s="62"/>
      <c r="M23" s="62"/>
      <c r="N23" s="62"/>
      <c r="O23" s="62"/>
      <c r="P23" s="62"/>
      <c r="Q23" s="62"/>
      <c r="R23" s="63"/>
      <c r="S23" s="1"/>
      <c r="T23" s="35"/>
      <c r="U23" s="1"/>
      <c r="V23" s="1"/>
      <c r="W23" s="1"/>
      <c r="X23" s="1"/>
      <c r="Y23" s="1"/>
      <c r="Z23" s="1"/>
      <c r="AA23" s="1"/>
      <c r="AB23" s="1"/>
      <c r="AC23" s="1"/>
      <c r="AD23" s="1"/>
      <c r="AE23" s="1"/>
      <c r="AF23" s="1"/>
      <c r="AG23" s="1"/>
      <c r="AH23" s="1"/>
      <c r="AI23" s="1"/>
      <c r="AJ23" s="60"/>
    </row>
    <row r="24" spans="2:36" ht="13.5" thickTop="1" thickBot="1" x14ac:dyDescent="0.25">
      <c r="B24" s="2"/>
      <c r="C24" s="1"/>
      <c r="D24" s="1"/>
      <c r="E24" s="1"/>
      <c r="F24" s="1"/>
      <c r="G24" s="1"/>
      <c r="H24" s="1"/>
      <c r="I24" s="1"/>
      <c r="J24" s="1"/>
      <c r="K24" s="1"/>
      <c r="L24" s="1"/>
      <c r="M24" s="1"/>
      <c r="N24" s="1"/>
      <c r="O24" s="1"/>
      <c r="P24" s="1"/>
      <c r="Q24" s="1"/>
      <c r="R24" s="1"/>
      <c r="S24" s="1"/>
      <c r="T24" s="35"/>
      <c r="U24" s="1"/>
      <c r="V24" s="1"/>
      <c r="W24" s="1"/>
      <c r="X24" s="1"/>
      <c r="Y24" s="1"/>
      <c r="Z24" s="1"/>
      <c r="AA24" s="1"/>
      <c r="AB24" s="1"/>
      <c r="AC24" s="1"/>
      <c r="AD24" s="1"/>
      <c r="AE24" s="1"/>
      <c r="AF24" s="1"/>
      <c r="AG24" s="1"/>
      <c r="AH24" s="1"/>
      <c r="AI24" s="1"/>
      <c r="AJ24" s="60"/>
    </row>
    <row r="25" spans="2:36" ht="21.75" customHeight="1" thickTop="1" thickBot="1" x14ac:dyDescent="0.3">
      <c r="B25" s="48" t="s">
        <v>7</v>
      </c>
      <c r="C25" s="58"/>
      <c r="D25" s="58"/>
      <c r="E25" s="58"/>
      <c r="F25" s="58"/>
      <c r="G25" s="58"/>
      <c r="H25" s="58"/>
      <c r="I25" s="58"/>
      <c r="J25" s="58"/>
      <c r="K25" s="58"/>
      <c r="L25" s="58"/>
      <c r="M25" s="58"/>
      <c r="N25" s="58"/>
      <c r="O25" s="58"/>
      <c r="P25" s="58"/>
      <c r="Q25" s="58"/>
      <c r="R25" s="59"/>
      <c r="S25" s="1"/>
      <c r="T25" s="61"/>
      <c r="U25" s="62"/>
      <c r="V25" s="62"/>
      <c r="W25" s="62"/>
      <c r="X25" s="62"/>
      <c r="Y25" s="62"/>
      <c r="Z25" s="62"/>
      <c r="AA25" s="62"/>
      <c r="AB25" s="62"/>
      <c r="AC25" s="62"/>
      <c r="AD25" s="62"/>
      <c r="AE25" s="62"/>
      <c r="AF25" s="62"/>
      <c r="AG25" s="62"/>
      <c r="AH25" s="62"/>
      <c r="AI25" s="62"/>
      <c r="AJ25" s="63"/>
    </row>
    <row r="26" spans="2:36" ht="14.25" thickTop="1" thickBot="1" x14ac:dyDescent="0.25">
      <c r="B26" s="50"/>
      <c r="C26" s="1"/>
      <c r="D26" s="1"/>
      <c r="E26" s="1"/>
      <c r="F26" s="1"/>
      <c r="G26" s="1"/>
      <c r="H26" s="1"/>
      <c r="I26" s="1"/>
      <c r="J26" s="1"/>
      <c r="K26" s="1"/>
      <c r="L26" s="1"/>
      <c r="M26" s="1"/>
      <c r="N26" s="1"/>
      <c r="O26" s="1"/>
      <c r="P26" s="1"/>
      <c r="Q26" s="1"/>
      <c r="R26" s="60"/>
      <c r="S26" s="1"/>
      <c r="T26" s="1"/>
      <c r="U26" s="1"/>
      <c r="V26" s="1"/>
      <c r="W26" s="1"/>
      <c r="X26" s="1"/>
      <c r="Y26" s="1"/>
      <c r="Z26" s="1"/>
      <c r="AA26" s="1"/>
      <c r="AB26" s="1"/>
      <c r="AC26" s="1"/>
      <c r="AD26" s="1"/>
      <c r="AE26" s="1"/>
      <c r="AF26" s="1"/>
      <c r="AG26" s="1"/>
      <c r="AH26" s="1"/>
      <c r="AI26" s="1"/>
      <c r="AJ26" s="2"/>
    </row>
    <row r="27" spans="2:36" ht="18.75" customHeight="1" thickTop="1" x14ac:dyDescent="0.25">
      <c r="B27" s="35"/>
      <c r="C27" s="1"/>
      <c r="D27" s="1"/>
      <c r="E27" s="1"/>
      <c r="F27" s="1"/>
      <c r="G27" s="1"/>
      <c r="H27" s="1"/>
      <c r="I27" s="1"/>
      <c r="J27" s="1"/>
      <c r="K27" s="1"/>
      <c r="L27" s="1"/>
      <c r="M27" s="1"/>
      <c r="N27" s="1"/>
      <c r="O27" s="1"/>
      <c r="P27" s="1"/>
      <c r="Q27" s="1"/>
      <c r="R27" s="60"/>
      <c r="S27" s="1"/>
      <c r="T27" s="48" t="s">
        <v>8</v>
      </c>
      <c r="U27" s="58"/>
      <c r="V27" s="58"/>
      <c r="W27" s="58"/>
      <c r="X27" s="58"/>
      <c r="Y27" s="58"/>
      <c r="Z27" s="58"/>
      <c r="AA27" s="58"/>
      <c r="AB27" s="58"/>
      <c r="AC27" s="58"/>
      <c r="AD27" s="58"/>
      <c r="AE27" s="58"/>
      <c r="AF27" s="58"/>
      <c r="AG27" s="58"/>
      <c r="AH27" s="58"/>
      <c r="AI27" s="58"/>
      <c r="AJ27" s="59"/>
    </row>
    <row r="28" spans="2:36" x14ac:dyDescent="0.2">
      <c r="B28" s="35"/>
      <c r="C28" s="1"/>
      <c r="D28" s="1"/>
      <c r="E28" s="1"/>
      <c r="F28" s="1"/>
      <c r="G28" s="1"/>
      <c r="H28" s="1"/>
      <c r="I28" s="1"/>
      <c r="J28" s="1"/>
      <c r="K28" s="1"/>
      <c r="L28" s="1"/>
      <c r="M28" s="1"/>
      <c r="N28" s="1"/>
      <c r="O28" s="1"/>
      <c r="P28" s="1"/>
      <c r="Q28" s="1"/>
      <c r="R28" s="60"/>
      <c r="S28" s="1"/>
      <c r="T28" s="35"/>
      <c r="U28" s="51"/>
      <c r="V28" s="1"/>
      <c r="W28" s="1"/>
      <c r="X28" s="1"/>
      <c r="Y28" s="1"/>
      <c r="Z28" s="1"/>
      <c r="AA28" s="1"/>
      <c r="AB28" s="1"/>
      <c r="AC28" s="1"/>
      <c r="AD28" s="1"/>
      <c r="AE28" s="1"/>
      <c r="AF28" s="1"/>
      <c r="AG28" s="1"/>
      <c r="AH28" s="1"/>
      <c r="AI28" s="1"/>
      <c r="AJ28" s="60"/>
    </row>
    <row r="29" spans="2:36" x14ac:dyDescent="0.2">
      <c r="B29" s="35"/>
      <c r="C29" s="1"/>
      <c r="D29" s="1"/>
      <c r="E29" s="1"/>
      <c r="F29" s="1"/>
      <c r="G29" s="1"/>
      <c r="H29" s="1"/>
      <c r="I29" s="1"/>
      <c r="J29" s="1"/>
      <c r="K29" s="1"/>
      <c r="L29" s="1"/>
      <c r="M29" s="1"/>
      <c r="N29" s="1"/>
      <c r="O29" s="1"/>
      <c r="P29" s="1"/>
      <c r="Q29" s="1"/>
      <c r="R29" s="60"/>
      <c r="S29" s="1"/>
      <c r="T29" s="35"/>
      <c r="U29" s="1"/>
      <c r="V29" s="1"/>
      <c r="W29" s="1"/>
      <c r="X29" s="1"/>
      <c r="Y29" s="1"/>
      <c r="Z29" s="1"/>
      <c r="AA29" s="1"/>
      <c r="AB29" s="1"/>
      <c r="AC29" s="1"/>
      <c r="AD29" s="1"/>
      <c r="AE29" s="1"/>
      <c r="AF29" s="1"/>
      <c r="AG29" s="1"/>
      <c r="AH29" s="1"/>
      <c r="AI29" s="1"/>
      <c r="AJ29" s="60"/>
    </row>
    <row r="30" spans="2:36" x14ac:dyDescent="0.2">
      <c r="B30" s="35"/>
      <c r="C30" s="1"/>
      <c r="D30" s="1"/>
      <c r="E30" s="1"/>
      <c r="F30" s="1"/>
      <c r="G30" s="1"/>
      <c r="H30" s="1"/>
      <c r="I30" s="1"/>
      <c r="J30" s="1"/>
      <c r="K30" s="1"/>
      <c r="L30" s="1"/>
      <c r="M30" s="1"/>
      <c r="N30" s="1"/>
      <c r="O30" s="1"/>
      <c r="P30" s="1"/>
      <c r="Q30" s="1"/>
      <c r="R30" s="60"/>
      <c r="S30" s="1"/>
      <c r="T30" s="35"/>
      <c r="U30" s="1"/>
      <c r="V30" s="1"/>
      <c r="W30" s="1"/>
      <c r="X30" s="1"/>
      <c r="Y30" s="1"/>
      <c r="Z30" s="1"/>
      <c r="AA30" s="1"/>
      <c r="AB30" s="1"/>
      <c r="AC30" s="1"/>
      <c r="AD30" s="1"/>
      <c r="AE30" s="1"/>
      <c r="AF30" s="1"/>
      <c r="AG30" s="1"/>
      <c r="AH30" s="1"/>
      <c r="AI30" s="1"/>
      <c r="AJ30" s="60"/>
    </row>
    <row r="31" spans="2:36" x14ac:dyDescent="0.2">
      <c r="B31" s="35"/>
      <c r="C31" s="1"/>
      <c r="D31" s="1"/>
      <c r="E31" s="1"/>
      <c r="F31" s="1"/>
      <c r="G31" s="1"/>
      <c r="H31" s="1"/>
      <c r="I31" s="1"/>
      <c r="J31" s="1"/>
      <c r="K31" s="1"/>
      <c r="L31" s="1"/>
      <c r="M31" s="1"/>
      <c r="N31" s="1"/>
      <c r="O31" s="1"/>
      <c r="P31" s="1"/>
      <c r="Q31" s="1"/>
      <c r="R31" s="60"/>
      <c r="S31" s="1"/>
      <c r="T31" s="35"/>
      <c r="U31" s="1"/>
      <c r="V31" s="1"/>
      <c r="W31" s="1"/>
      <c r="X31" s="1"/>
      <c r="Y31" s="1"/>
      <c r="Z31" s="1"/>
      <c r="AA31" s="1"/>
      <c r="AB31" s="1"/>
      <c r="AC31" s="1"/>
      <c r="AD31" s="1"/>
      <c r="AE31" s="1"/>
      <c r="AF31" s="1"/>
      <c r="AG31" s="1"/>
      <c r="AH31" s="1"/>
      <c r="AI31" s="1"/>
      <c r="AJ31" s="60"/>
    </row>
    <row r="32" spans="2:36" x14ac:dyDescent="0.2">
      <c r="B32" s="35"/>
      <c r="C32" s="1"/>
      <c r="D32" s="1"/>
      <c r="E32" s="1"/>
      <c r="F32" s="1"/>
      <c r="G32" s="1"/>
      <c r="H32" s="1"/>
      <c r="I32" s="1"/>
      <c r="J32" s="1"/>
      <c r="K32" s="1"/>
      <c r="L32" s="1"/>
      <c r="M32" s="1"/>
      <c r="N32" s="1"/>
      <c r="O32" s="1"/>
      <c r="P32" s="1"/>
      <c r="Q32" s="1"/>
      <c r="R32" s="60"/>
      <c r="S32" s="1"/>
      <c r="T32" s="35"/>
      <c r="U32" s="1"/>
      <c r="V32" s="1"/>
      <c r="W32" s="1"/>
      <c r="X32" s="1"/>
      <c r="Y32" s="1"/>
      <c r="Z32" s="1"/>
      <c r="AA32" s="1"/>
      <c r="AB32" s="1"/>
      <c r="AC32" s="1"/>
      <c r="AD32" s="1"/>
      <c r="AE32" s="1"/>
      <c r="AF32" s="1"/>
      <c r="AG32" s="1"/>
      <c r="AH32" s="1"/>
      <c r="AI32" s="1"/>
      <c r="AJ32" s="60"/>
    </row>
    <row r="33" spans="2:36" x14ac:dyDescent="0.2">
      <c r="B33" s="35"/>
      <c r="C33" s="1"/>
      <c r="D33" s="1"/>
      <c r="E33" s="1"/>
      <c r="F33" s="1"/>
      <c r="G33" s="1"/>
      <c r="H33" s="1"/>
      <c r="I33" s="1"/>
      <c r="J33" s="1"/>
      <c r="K33" s="1"/>
      <c r="L33" s="1"/>
      <c r="M33" s="1"/>
      <c r="N33" s="1"/>
      <c r="O33" s="1"/>
      <c r="P33" s="1"/>
      <c r="Q33" s="1"/>
      <c r="R33" s="60"/>
      <c r="S33" s="1"/>
      <c r="T33" s="35"/>
      <c r="U33" s="1"/>
      <c r="V33" s="1"/>
      <c r="W33" s="1"/>
      <c r="X33" s="1"/>
      <c r="Y33" s="1"/>
      <c r="Z33" s="1"/>
      <c r="AA33" s="1"/>
      <c r="AB33" s="1"/>
      <c r="AC33" s="1"/>
      <c r="AD33" s="1"/>
      <c r="AE33" s="1"/>
      <c r="AF33" s="1"/>
      <c r="AG33" s="1"/>
      <c r="AH33" s="1"/>
      <c r="AI33" s="1"/>
      <c r="AJ33" s="60"/>
    </row>
    <row r="34" spans="2:36" x14ac:dyDescent="0.2">
      <c r="B34" s="35"/>
      <c r="C34" s="1"/>
      <c r="D34" s="1"/>
      <c r="E34" s="1"/>
      <c r="F34" s="1"/>
      <c r="G34" s="1"/>
      <c r="H34" s="1"/>
      <c r="I34" s="1"/>
      <c r="J34" s="1"/>
      <c r="K34" s="1"/>
      <c r="L34" s="1"/>
      <c r="M34" s="1"/>
      <c r="N34" s="1"/>
      <c r="O34" s="1"/>
      <c r="P34" s="1"/>
      <c r="Q34" s="1"/>
      <c r="R34" s="60"/>
      <c r="S34" s="1"/>
      <c r="T34" s="35"/>
      <c r="U34" s="1"/>
      <c r="V34" s="1"/>
      <c r="W34" s="1"/>
      <c r="X34" s="1"/>
      <c r="Y34" s="1"/>
      <c r="Z34" s="1"/>
      <c r="AA34" s="1"/>
      <c r="AB34" s="1"/>
      <c r="AC34" s="1"/>
      <c r="AD34" s="1"/>
      <c r="AE34" s="1"/>
      <c r="AF34" s="1"/>
      <c r="AG34" s="1"/>
      <c r="AH34" s="1"/>
      <c r="AI34" s="1"/>
      <c r="AJ34" s="60"/>
    </row>
    <row r="35" spans="2:36" ht="12.75" x14ac:dyDescent="0.2">
      <c r="B35" s="50"/>
      <c r="C35" s="1"/>
      <c r="D35" s="1"/>
      <c r="E35" s="1"/>
      <c r="F35" s="1"/>
      <c r="G35" s="1"/>
      <c r="H35" s="1"/>
      <c r="I35" s="1"/>
      <c r="J35" s="1"/>
      <c r="K35" s="1"/>
      <c r="L35" s="1"/>
      <c r="M35" s="1"/>
      <c r="N35" s="1"/>
      <c r="O35" s="1"/>
      <c r="P35" s="1"/>
      <c r="Q35" s="1"/>
      <c r="R35" s="60"/>
      <c r="S35" s="1"/>
      <c r="T35" s="35"/>
      <c r="U35" s="1"/>
      <c r="V35" s="1"/>
      <c r="W35" s="1"/>
      <c r="X35" s="1"/>
      <c r="Y35" s="1"/>
      <c r="Z35" s="1"/>
      <c r="AA35" s="1"/>
      <c r="AB35" s="1"/>
      <c r="AC35" s="1"/>
      <c r="AD35" s="1"/>
      <c r="AE35" s="1"/>
      <c r="AF35" s="1"/>
      <c r="AG35" s="1"/>
      <c r="AH35" s="1"/>
      <c r="AI35" s="1"/>
      <c r="AJ35" s="60"/>
    </row>
    <row r="36" spans="2:36" x14ac:dyDescent="0.2">
      <c r="B36" s="35"/>
      <c r="C36" s="52"/>
      <c r="D36" s="1"/>
      <c r="E36" s="1"/>
      <c r="F36" s="1"/>
      <c r="G36" s="1"/>
      <c r="H36" s="1"/>
      <c r="I36" s="1"/>
      <c r="J36" s="1"/>
      <c r="K36" s="1"/>
      <c r="L36" s="1"/>
      <c r="M36" s="1"/>
      <c r="N36" s="1"/>
      <c r="O36" s="1"/>
      <c r="P36" s="1"/>
      <c r="Q36" s="1"/>
      <c r="R36" s="60"/>
      <c r="S36" s="1"/>
      <c r="T36" s="35"/>
      <c r="U36" s="51"/>
      <c r="V36" s="1"/>
      <c r="W36" s="1"/>
      <c r="X36" s="1"/>
      <c r="Y36" s="1"/>
      <c r="Z36" s="1"/>
      <c r="AA36" s="1"/>
      <c r="AB36" s="1"/>
      <c r="AC36" s="1"/>
      <c r="AD36" s="1"/>
      <c r="AE36" s="1"/>
      <c r="AF36" s="1"/>
      <c r="AG36" s="1"/>
      <c r="AH36" s="1"/>
      <c r="AI36" s="1"/>
      <c r="AJ36" s="60"/>
    </row>
    <row r="37" spans="2:36" x14ac:dyDescent="0.2">
      <c r="B37" s="35"/>
      <c r="C37" s="53"/>
      <c r="D37" s="1"/>
      <c r="E37" s="1"/>
      <c r="F37" s="1"/>
      <c r="G37" s="1"/>
      <c r="H37" s="1"/>
      <c r="I37" s="1"/>
      <c r="J37" s="1"/>
      <c r="K37" s="1"/>
      <c r="L37" s="1"/>
      <c r="M37" s="1"/>
      <c r="N37" s="1"/>
      <c r="O37" s="1"/>
      <c r="P37" s="1"/>
      <c r="Q37" s="1"/>
      <c r="R37" s="60"/>
      <c r="S37" s="1"/>
      <c r="T37" s="35"/>
      <c r="U37" s="1"/>
      <c r="V37" s="1"/>
      <c r="W37" s="1"/>
      <c r="X37" s="1"/>
      <c r="Y37" s="1"/>
      <c r="Z37" s="1"/>
      <c r="AA37" s="1"/>
      <c r="AB37" s="1"/>
      <c r="AC37" s="1"/>
      <c r="AD37" s="1"/>
      <c r="AE37" s="1"/>
      <c r="AF37" s="1"/>
      <c r="AG37" s="1"/>
      <c r="AH37" s="1"/>
      <c r="AI37" s="1"/>
      <c r="AJ37" s="60"/>
    </row>
    <row r="38" spans="2:36" x14ac:dyDescent="0.2">
      <c r="B38" s="35"/>
      <c r="C38" s="1"/>
      <c r="D38" s="1"/>
      <c r="E38" s="1"/>
      <c r="F38" s="1"/>
      <c r="G38" s="1"/>
      <c r="H38" s="1"/>
      <c r="I38" s="1"/>
      <c r="J38" s="1"/>
      <c r="K38" s="1"/>
      <c r="L38" s="1"/>
      <c r="M38" s="1"/>
      <c r="N38" s="1"/>
      <c r="O38" s="1"/>
      <c r="P38" s="1"/>
      <c r="Q38" s="1"/>
      <c r="R38" s="60"/>
      <c r="S38" s="1"/>
      <c r="T38" s="35"/>
      <c r="U38" s="51"/>
      <c r="V38" s="1"/>
      <c r="W38" s="1"/>
      <c r="X38" s="1"/>
      <c r="Y38" s="1"/>
      <c r="Z38" s="1"/>
      <c r="AA38" s="1"/>
      <c r="AB38" s="1"/>
      <c r="AC38" s="1"/>
      <c r="AD38" s="1"/>
      <c r="AE38" s="1"/>
      <c r="AF38" s="1"/>
      <c r="AG38" s="1"/>
      <c r="AH38" s="1"/>
      <c r="AI38" s="1"/>
      <c r="AJ38" s="60"/>
    </row>
    <row r="39" spans="2:36" x14ac:dyDescent="0.2">
      <c r="B39" s="35"/>
      <c r="C39" s="1"/>
      <c r="D39" s="1"/>
      <c r="E39" s="1"/>
      <c r="F39" s="1"/>
      <c r="G39" s="1"/>
      <c r="H39" s="1"/>
      <c r="I39" s="1"/>
      <c r="J39" s="1"/>
      <c r="K39" s="1"/>
      <c r="L39" s="1"/>
      <c r="M39" s="1"/>
      <c r="N39" s="1"/>
      <c r="O39" s="1"/>
      <c r="P39" s="1"/>
      <c r="Q39" s="1"/>
      <c r="R39" s="60"/>
      <c r="S39" s="1"/>
      <c r="T39" s="35"/>
      <c r="U39" s="51"/>
      <c r="V39" s="1"/>
      <c r="W39" s="1"/>
      <c r="X39" s="1"/>
      <c r="Y39" s="1"/>
      <c r="Z39" s="1"/>
      <c r="AA39" s="1"/>
      <c r="AB39" s="1"/>
      <c r="AC39" s="1"/>
      <c r="AD39" s="1"/>
      <c r="AE39" s="1"/>
      <c r="AF39" s="1"/>
      <c r="AG39" s="1"/>
      <c r="AH39" s="1"/>
      <c r="AI39" s="1"/>
      <c r="AJ39" s="60"/>
    </row>
    <row r="40" spans="2:36" ht="17.25" customHeight="1" thickBot="1" x14ac:dyDescent="0.25">
      <c r="B40" s="61"/>
      <c r="C40" s="62"/>
      <c r="D40" s="62"/>
      <c r="E40" s="62"/>
      <c r="F40" s="62"/>
      <c r="G40" s="62"/>
      <c r="H40" s="62"/>
      <c r="I40" s="62"/>
      <c r="J40" s="62"/>
      <c r="K40" s="62"/>
      <c r="L40" s="62"/>
      <c r="M40" s="62"/>
      <c r="N40" s="62"/>
      <c r="O40" s="62"/>
      <c r="P40" s="62"/>
      <c r="Q40" s="62"/>
      <c r="R40" s="63"/>
      <c r="S40" s="1"/>
      <c r="T40" s="61"/>
      <c r="U40" s="62"/>
      <c r="V40" s="62"/>
      <c r="W40" s="62"/>
      <c r="X40" s="62"/>
      <c r="Y40" s="62"/>
      <c r="Z40" s="62"/>
      <c r="AA40" s="62"/>
      <c r="AB40" s="62"/>
      <c r="AC40" s="62"/>
      <c r="AD40" s="62"/>
      <c r="AE40" s="62"/>
      <c r="AF40" s="62"/>
      <c r="AG40" s="62"/>
      <c r="AH40" s="62"/>
      <c r="AI40" s="62"/>
      <c r="AJ40" s="63"/>
    </row>
    <row r="41" spans="2:36" ht="14.25" customHeight="1" thickTop="1" thickBot="1" x14ac:dyDescent="0.25">
      <c r="B41" s="1"/>
      <c r="C41" s="1"/>
      <c r="D41" s="1"/>
      <c r="E41" s="1"/>
      <c r="F41" s="1"/>
      <c r="G41" s="1"/>
      <c r="H41" s="1"/>
      <c r="I41" s="1"/>
      <c r="J41" s="1"/>
      <c r="K41" s="1"/>
      <c r="L41" s="1"/>
      <c r="M41" s="1"/>
      <c r="N41" s="1"/>
      <c r="O41" s="1"/>
      <c r="P41" s="1"/>
      <c r="Q41" s="1"/>
      <c r="R41" s="2"/>
      <c r="S41" s="1"/>
      <c r="T41" s="1"/>
      <c r="U41" s="1"/>
      <c r="V41" s="1"/>
      <c r="W41" s="1"/>
      <c r="X41" s="1"/>
      <c r="Y41" s="1"/>
      <c r="Z41" s="1"/>
      <c r="AA41" s="1"/>
      <c r="AB41" s="1"/>
      <c r="AC41" s="1"/>
      <c r="AD41" s="1"/>
      <c r="AE41" s="1"/>
      <c r="AF41" s="1"/>
      <c r="AG41" s="1"/>
      <c r="AH41" s="1"/>
      <c r="AI41" s="1"/>
      <c r="AJ41" s="2"/>
    </row>
    <row r="42" spans="2:36" ht="17.25" customHeight="1" thickTop="1" x14ac:dyDescent="0.25">
      <c r="B42" s="48" t="s">
        <v>9</v>
      </c>
      <c r="C42" s="58"/>
      <c r="D42" s="58"/>
      <c r="E42" s="58"/>
      <c r="F42" s="58"/>
      <c r="G42" s="58"/>
      <c r="H42" s="58"/>
      <c r="I42" s="58"/>
      <c r="J42" s="58"/>
      <c r="K42" s="58"/>
      <c r="L42" s="58"/>
      <c r="M42" s="58"/>
      <c r="N42" s="58"/>
      <c r="O42" s="58"/>
      <c r="P42" s="58"/>
      <c r="Q42" s="58"/>
      <c r="R42" s="59"/>
      <c r="S42" s="1"/>
      <c r="T42" s="48" t="s">
        <v>10</v>
      </c>
      <c r="U42" s="58"/>
      <c r="V42" s="58"/>
      <c r="W42" s="58"/>
      <c r="X42" s="58"/>
      <c r="Y42" s="58"/>
      <c r="Z42" s="58"/>
      <c r="AA42" s="58"/>
      <c r="AB42" s="58"/>
      <c r="AC42" s="59"/>
      <c r="AD42" s="3"/>
      <c r="AE42" s="48" t="s">
        <v>11</v>
      </c>
      <c r="AF42" s="58"/>
      <c r="AG42" s="58"/>
      <c r="AH42" s="58"/>
      <c r="AI42" s="58"/>
      <c r="AJ42" s="59"/>
    </row>
    <row r="43" spans="2:36" x14ac:dyDescent="0.2">
      <c r="B43" s="35"/>
      <c r="C43" s="1"/>
      <c r="D43" s="1"/>
      <c r="E43" s="1"/>
      <c r="F43" s="1"/>
      <c r="G43" s="1"/>
      <c r="H43" s="1"/>
      <c r="I43" s="1"/>
      <c r="J43" s="1"/>
      <c r="K43" s="1"/>
      <c r="L43" s="1"/>
      <c r="M43" s="1"/>
      <c r="N43" s="1"/>
      <c r="O43" s="1"/>
      <c r="P43" s="1"/>
      <c r="Q43" s="1"/>
      <c r="R43" s="60"/>
      <c r="S43" s="1"/>
      <c r="T43" s="35"/>
      <c r="U43" s="1"/>
      <c r="V43" s="1"/>
      <c r="W43" s="1"/>
      <c r="X43" s="1"/>
      <c r="Y43" s="1"/>
      <c r="Z43" s="1"/>
      <c r="AA43" s="1"/>
      <c r="AB43" s="1"/>
      <c r="AC43" s="60"/>
      <c r="AD43" s="3"/>
      <c r="AE43" s="1"/>
      <c r="AF43" s="1"/>
      <c r="AG43" s="1"/>
      <c r="AH43" s="1"/>
      <c r="AI43" s="1"/>
      <c r="AJ43" s="60"/>
    </row>
    <row r="44" spans="2:36" x14ac:dyDescent="0.2">
      <c r="B44" s="35"/>
      <c r="C44" s="1"/>
      <c r="D44" s="1"/>
      <c r="E44" s="1"/>
      <c r="F44" s="1"/>
      <c r="G44" s="1"/>
      <c r="H44" s="1"/>
      <c r="I44" s="1"/>
      <c r="J44" s="1"/>
      <c r="K44" s="1"/>
      <c r="L44" s="1"/>
      <c r="M44" s="1"/>
      <c r="N44" s="1"/>
      <c r="O44" s="1"/>
      <c r="P44" s="1"/>
      <c r="Q44" s="1"/>
      <c r="R44" s="60"/>
      <c r="S44" s="1"/>
      <c r="T44" s="35"/>
      <c r="U44" s="1"/>
      <c r="V44" s="1"/>
      <c r="W44" s="1"/>
      <c r="X44" s="1"/>
      <c r="Y44" s="1"/>
      <c r="Z44" s="1"/>
      <c r="AA44" s="1"/>
      <c r="AB44" s="1"/>
      <c r="AC44" s="60"/>
      <c r="AD44" s="3"/>
      <c r="AE44" s="1"/>
      <c r="AF44" s="1"/>
      <c r="AG44" s="1"/>
      <c r="AH44" s="1"/>
      <c r="AI44" s="1"/>
      <c r="AJ44" s="60"/>
    </row>
    <row r="45" spans="2:36" x14ac:dyDescent="0.2">
      <c r="B45" s="35"/>
      <c r="C45" s="1"/>
      <c r="D45" s="1"/>
      <c r="E45" s="1"/>
      <c r="F45" s="1"/>
      <c r="G45" s="1"/>
      <c r="H45" s="1"/>
      <c r="I45" s="1"/>
      <c r="J45" s="1"/>
      <c r="K45" s="1"/>
      <c r="L45" s="1"/>
      <c r="M45" s="1"/>
      <c r="N45" s="1"/>
      <c r="O45" s="1"/>
      <c r="P45" s="1"/>
      <c r="Q45" s="1"/>
      <c r="R45" s="60"/>
      <c r="S45" s="1"/>
      <c r="T45" s="35"/>
      <c r="U45" s="1"/>
      <c r="V45" s="1"/>
      <c r="W45" s="1"/>
      <c r="X45" s="1"/>
      <c r="Y45" s="1"/>
      <c r="Z45" s="1"/>
      <c r="AA45" s="1"/>
      <c r="AB45" s="1"/>
      <c r="AC45" s="60"/>
      <c r="AD45" s="3"/>
      <c r="AE45" s="1"/>
      <c r="AF45" s="1"/>
      <c r="AG45" s="1"/>
      <c r="AH45" s="1"/>
      <c r="AI45" s="1"/>
      <c r="AJ45" s="60"/>
    </row>
    <row r="46" spans="2:36" x14ac:dyDescent="0.2">
      <c r="B46" s="35"/>
      <c r="C46" s="1"/>
      <c r="D46" s="1"/>
      <c r="E46" s="1"/>
      <c r="F46" s="1"/>
      <c r="G46" s="1"/>
      <c r="H46" s="1"/>
      <c r="I46" s="1"/>
      <c r="J46" s="1"/>
      <c r="K46" s="1"/>
      <c r="L46" s="1"/>
      <c r="M46" s="1"/>
      <c r="N46" s="1"/>
      <c r="O46" s="1"/>
      <c r="P46" s="1"/>
      <c r="Q46" s="1"/>
      <c r="R46" s="60"/>
      <c r="S46" s="1"/>
      <c r="T46" s="35"/>
      <c r="U46" s="1"/>
      <c r="V46" s="1"/>
      <c r="W46" s="1"/>
      <c r="X46" s="1"/>
      <c r="Y46" s="1"/>
      <c r="Z46" s="1"/>
      <c r="AA46" s="1"/>
      <c r="AB46" s="1"/>
      <c r="AC46" s="60"/>
      <c r="AD46" s="3"/>
      <c r="AE46" s="1"/>
      <c r="AF46" s="1"/>
      <c r="AG46" s="1"/>
      <c r="AH46" s="1"/>
      <c r="AI46" s="1"/>
      <c r="AJ46" s="60"/>
    </row>
    <row r="47" spans="2:36" x14ac:dyDescent="0.2">
      <c r="B47" s="35"/>
      <c r="C47" s="1"/>
      <c r="D47" s="1"/>
      <c r="E47" s="1"/>
      <c r="F47" s="1"/>
      <c r="G47" s="1"/>
      <c r="H47" s="1"/>
      <c r="I47" s="1"/>
      <c r="J47" s="1"/>
      <c r="K47" s="1"/>
      <c r="L47" s="1"/>
      <c r="M47" s="1"/>
      <c r="N47" s="1"/>
      <c r="O47" s="1"/>
      <c r="P47" s="1"/>
      <c r="Q47" s="1"/>
      <c r="R47" s="60"/>
      <c r="S47" s="1"/>
      <c r="T47" s="35"/>
      <c r="U47" s="1"/>
      <c r="V47" s="1"/>
      <c r="W47" s="1"/>
      <c r="X47" s="1"/>
      <c r="Y47" s="1"/>
      <c r="Z47" s="1"/>
      <c r="AA47" s="1"/>
      <c r="AB47" s="1"/>
      <c r="AC47" s="60"/>
      <c r="AD47" s="3"/>
      <c r="AE47" s="1"/>
      <c r="AF47" s="1"/>
      <c r="AG47" s="1"/>
      <c r="AH47" s="1"/>
      <c r="AI47" s="1"/>
      <c r="AJ47" s="60"/>
    </row>
    <row r="48" spans="2:36" x14ac:dyDescent="0.2">
      <c r="B48" s="35"/>
      <c r="C48" s="1"/>
      <c r="D48" s="1"/>
      <c r="E48" s="1"/>
      <c r="F48" s="1"/>
      <c r="G48" s="1"/>
      <c r="H48" s="1"/>
      <c r="I48" s="1"/>
      <c r="J48" s="1"/>
      <c r="K48" s="1"/>
      <c r="L48" s="1"/>
      <c r="M48" s="1"/>
      <c r="N48" s="1"/>
      <c r="O48" s="1"/>
      <c r="P48" s="1"/>
      <c r="Q48" s="1"/>
      <c r="R48" s="60"/>
      <c r="S48" s="1"/>
      <c r="T48" s="35"/>
      <c r="U48" s="1"/>
      <c r="V48" s="1"/>
      <c r="W48" s="1"/>
      <c r="X48" s="1"/>
      <c r="Y48" s="1"/>
      <c r="Z48" s="1"/>
      <c r="AA48" s="1"/>
      <c r="AB48" s="1"/>
      <c r="AC48" s="60"/>
      <c r="AD48" s="3"/>
      <c r="AE48" s="1"/>
      <c r="AF48" s="1"/>
      <c r="AG48" s="1"/>
      <c r="AH48" s="1"/>
      <c r="AI48" s="1"/>
      <c r="AJ48" s="60"/>
    </row>
    <row r="49" spans="2:36" x14ac:dyDescent="0.2">
      <c r="B49" s="35"/>
      <c r="C49" s="1"/>
      <c r="D49" s="1"/>
      <c r="E49" s="1"/>
      <c r="F49" s="1"/>
      <c r="G49" s="1"/>
      <c r="H49" s="1"/>
      <c r="I49" s="1"/>
      <c r="J49" s="1"/>
      <c r="K49" s="1"/>
      <c r="L49" s="1"/>
      <c r="M49" s="1"/>
      <c r="N49" s="1"/>
      <c r="O49" s="1"/>
      <c r="P49" s="1"/>
      <c r="Q49" s="1"/>
      <c r="R49" s="60"/>
      <c r="S49" s="1"/>
      <c r="T49" s="35"/>
      <c r="U49" s="1"/>
      <c r="V49" s="1"/>
      <c r="W49" s="1"/>
      <c r="X49" s="1"/>
      <c r="Y49" s="1"/>
      <c r="Z49" s="1"/>
      <c r="AA49" s="1"/>
      <c r="AB49" s="1"/>
      <c r="AC49" s="60"/>
      <c r="AD49" s="3"/>
      <c r="AE49" s="1"/>
      <c r="AF49" s="1"/>
      <c r="AG49" s="1"/>
      <c r="AH49" s="1"/>
      <c r="AI49" s="1"/>
      <c r="AJ49" s="60"/>
    </row>
    <row r="50" spans="2:36" x14ac:dyDescent="0.2">
      <c r="B50" s="35"/>
      <c r="C50" s="1"/>
      <c r="D50" s="1"/>
      <c r="E50" s="1"/>
      <c r="F50" s="1"/>
      <c r="G50" s="1"/>
      <c r="H50" s="1"/>
      <c r="I50" s="1"/>
      <c r="J50" s="1"/>
      <c r="K50" s="1"/>
      <c r="L50" s="1"/>
      <c r="M50" s="1"/>
      <c r="N50" s="1"/>
      <c r="O50" s="1"/>
      <c r="P50" s="1"/>
      <c r="Q50" s="1"/>
      <c r="R50" s="60"/>
      <c r="S50" s="1"/>
      <c r="T50" s="35"/>
      <c r="U50" s="1"/>
      <c r="V50" s="1"/>
      <c r="W50" s="1"/>
      <c r="X50" s="1"/>
      <c r="Y50" s="1"/>
      <c r="Z50" s="1"/>
      <c r="AA50" s="1"/>
      <c r="AB50" s="1"/>
      <c r="AC50" s="60"/>
      <c r="AD50" s="3"/>
      <c r="AE50" s="1"/>
      <c r="AF50" s="1"/>
      <c r="AG50" s="1"/>
      <c r="AH50" s="1"/>
      <c r="AI50" s="1"/>
      <c r="AJ50" s="60"/>
    </row>
    <row r="51" spans="2:36" ht="12.75" thickBot="1" x14ac:dyDescent="0.25">
      <c r="B51" s="61"/>
      <c r="C51" s="62"/>
      <c r="D51" s="62"/>
      <c r="E51" s="62"/>
      <c r="F51" s="62"/>
      <c r="G51" s="62"/>
      <c r="H51" s="62"/>
      <c r="I51" s="62"/>
      <c r="J51" s="62"/>
      <c r="K51" s="62"/>
      <c r="L51" s="62"/>
      <c r="M51" s="62"/>
      <c r="N51" s="62"/>
      <c r="O51" s="62"/>
      <c r="P51" s="62"/>
      <c r="Q51" s="62"/>
      <c r="R51" s="63"/>
      <c r="S51" s="1"/>
      <c r="T51" s="61"/>
      <c r="U51" s="62"/>
      <c r="V51" s="62"/>
      <c r="W51" s="62"/>
      <c r="X51" s="62"/>
      <c r="Y51" s="62"/>
      <c r="Z51" s="62"/>
      <c r="AA51" s="62"/>
      <c r="AB51" s="62"/>
      <c r="AC51" s="63"/>
      <c r="AD51" s="3"/>
      <c r="AE51" s="62"/>
      <c r="AF51" s="62"/>
      <c r="AG51" s="62"/>
      <c r="AH51" s="62"/>
      <c r="AI51" s="62"/>
      <c r="AJ51" s="63"/>
    </row>
    <row r="52" spans="2:36" ht="12.75" thickTop="1" x14ac:dyDescent="0.2">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sheetData>
  <mergeCells count="4">
    <mergeCell ref="B1:J1"/>
    <mergeCell ref="K1:W1"/>
    <mergeCell ref="X1:AE1"/>
    <mergeCell ref="AF1:AJ1"/>
  </mergeCells>
  <printOptions horizontalCentered="1" verticalCentered="1"/>
  <pageMargins left="0.19685039370078741" right="0.19685039370078741" top="0.19685039370078741" bottom="0.19685039370078741" header="0.51181102362204722" footer="0.19685039370078741"/>
  <pageSetup paperSize="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AP90"/>
  <sheetViews>
    <sheetView zoomScale="35" zoomScaleNormal="110" workbookViewId="0">
      <selection activeCell="X12" sqref="X12"/>
    </sheetView>
  </sheetViews>
  <sheetFormatPr baseColWidth="10" defaultColWidth="11.42578125" defaultRowHeight="12.75" x14ac:dyDescent="0.2"/>
  <cols>
    <col min="4" max="14" width="11.42578125" customWidth="1"/>
    <col min="20" max="20" width="7.42578125" customWidth="1"/>
  </cols>
  <sheetData>
    <row r="1" spans="1:41" x14ac:dyDescent="0.2">
      <c r="N1" s="21"/>
      <c r="X1" s="21"/>
      <c r="AH1" s="21"/>
      <c r="AO1" s="148"/>
    </row>
    <row r="2" spans="1:41" ht="15.75" x14ac:dyDescent="0.25">
      <c r="A2" s="42" t="s">
        <v>12</v>
      </c>
      <c r="C2" s="5"/>
      <c r="N2" s="21"/>
      <c r="X2" s="21"/>
      <c r="AH2" s="21"/>
      <c r="AO2" s="148"/>
    </row>
    <row r="3" spans="1:41" x14ac:dyDescent="0.2">
      <c r="B3" s="5"/>
      <c r="C3" s="5"/>
      <c r="N3" s="21"/>
      <c r="X3" s="21"/>
      <c r="AH3" s="21"/>
      <c r="AO3" s="148"/>
    </row>
    <row r="4" spans="1:41" x14ac:dyDescent="0.2">
      <c r="A4" s="212"/>
      <c r="B4" s="213"/>
      <c r="C4" s="213"/>
      <c r="D4" s="214"/>
      <c r="N4" s="21"/>
      <c r="X4" s="21"/>
      <c r="AH4" s="21"/>
      <c r="AO4" s="148"/>
    </row>
    <row r="5" spans="1:41" x14ac:dyDescent="0.2">
      <c r="A5" s="215"/>
      <c r="B5" s="198"/>
      <c r="C5" s="198"/>
      <c r="D5" s="216"/>
      <c r="N5" s="21"/>
      <c r="X5" s="21"/>
      <c r="AH5" s="21"/>
      <c r="AO5" s="148"/>
    </row>
    <row r="6" spans="1:41" x14ac:dyDescent="0.2">
      <c r="A6" s="215"/>
      <c r="B6" s="198"/>
      <c r="C6" s="198"/>
      <c r="D6" s="216"/>
      <c r="N6" s="21"/>
      <c r="X6" s="21"/>
      <c r="AH6" s="21"/>
      <c r="AO6" s="148"/>
    </row>
    <row r="7" spans="1:41" x14ac:dyDescent="0.2">
      <c r="A7" s="215"/>
      <c r="B7" s="198"/>
      <c r="C7" s="198"/>
      <c r="D7" s="216"/>
      <c r="N7" s="21"/>
      <c r="X7" s="21"/>
      <c r="AH7" s="21"/>
      <c r="AO7" s="148"/>
    </row>
    <row r="8" spans="1:41" x14ac:dyDescent="0.2">
      <c r="A8" s="215"/>
      <c r="B8" s="198"/>
      <c r="C8" s="198"/>
      <c r="D8" s="216"/>
      <c r="N8" s="21"/>
      <c r="X8" s="21"/>
      <c r="AH8" s="21"/>
      <c r="AO8" s="148"/>
    </row>
    <row r="9" spans="1:41" x14ac:dyDescent="0.2">
      <c r="A9" s="215"/>
      <c r="B9" s="198"/>
      <c r="C9" s="198"/>
      <c r="D9" s="216"/>
      <c r="N9" s="21"/>
      <c r="X9" s="21"/>
      <c r="AH9" s="21"/>
      <c r="AO9" s="148"/>
    </row>
    <row r="10" spans="1:41" x14ac:dyDescent="0.2">
      <c r="A10" s="215"/>
      <c r="B10" s="198"/>
      <c r="C10" s="198"/>
      <c r="D10" s="216"/>
      <c r="N10" s="21"/>
      <c r="X10" s="21"/>
      <c r="AH10" s="21"/>
      <c r="AO10" s="148"/>
    </row>
    <row r="11" spans="1:41" x14ac:dyDescent="0.2">
      <c r="A11" s="215"/>
      <c r="B11" s="198"/>
      <c r="C11" s="198"/>
      <c r="D11" s="216"/>
      <c r="N11" s="21"/>
      <c r="X11" s="21"/>
      <c r="AH11" s="21"/>
      <c r="AO11" s="148"/>
    </row>
    <row r="12" spans="1:41" x14ac:dyDescent="0.2">
      <c r="A12" s="215"/>
      <c r="B12" s="198"/>
      <c r="C12" s="198"/>
      <c r="D12" s="216"/>
      <c r="N12" s="21"/>
      <c r="X12" s="21"/>
      <c r="AH12" s="21"/>
      <c r="AO12" s="148"/>
    </row>
    <row r="13" spans="1:41" x14ac:dyDescent="0.2">
      <c r="A13" s="217"/>
      <c r="B13" s="218"/>
      <c r="C13" s="218"/>
      <c r="D13" s="219"/>
      <c r="N13" s="21"/>
      <c r="X13" s="21"/>
      <c r="AH13" s="21"/>
      <c r="AO13" s="148"/>
    </row>
    <row r="14" spans="1:41" x14ac:dyDescent="0.2">
      <c r="N14" s="21"/>
      <c r="X14" s="21"/>
      <c r="AH14" s="21"/>
      <c r="AO14" s="148"/>
    </row>
    <row r="15" spans="1:41" x14ac:dyDescent="0.2">
      <c r="N15" s="21"/>
      <c r="X15" s="21"/>
      <c r="AH15" s="21"/>
      <c r="AO15" s="148"/>
    </row>
    <row r="16" spans="1:41" x14ac:dyDescent="0.2">
      <c r="N16" s="21"/>
      <c r="X16" s="21"/>
      <c r="AH16" s="21"/>
      <c r="AO16" s="148"/>
    </row>
    <row r="17" spans="2:41" x14ac:dyDescent="0.2">
      <c r="N17" s="21"/>
      <c r="X17" s="21"/>
      <c r="AH17" s="21"/>
      <c r="AO17" s="148"/>
    </row>
    <row r="18" spans="2:41" x14ac:dyDescent="0.2">
      <c r="N18" s="21"/>
      <c r="X18" s="21"/>
      <c r="AH18" s="21"/>
      <c r="AO18" s="148"/>
    </row>
    <row r="19" spans="2:41" x14ac:dyDescent="0.2">
      <c r="N19" s="21"/>
      <c r="X19" s="21"/>
      <c r="AH19" s="21"/>
      <c r="AO19" s="148"/>
    </row>
    <row r="20" spans="2:41" x14ac:dyDescent="0.2">
      <c r="N20" s="21"/>
      <c r="X20" s="21"/>
      <c r="AH20" s="21"/>
      <c r="AO20" s="148"/>
    </row>
    <row r="21" spans="2:41" x14ac:dyDescent="0.2">
      <c r="N21" s="21"/>
      <c r="X21" s="21"/>
      <c r="AH21" s="21"/>
      <c r="AO21" s="148"/>
    </row>
    <row r="22" spans="2:41" x14ac:dyDescent="0.2">
      <c r="N22" s="21"/>
      <c r="X22" s="21"/>
      <c r="AH22" s="21"/>
      <c r="AO22" s="148"/>
    </row>
    <row r="23" spans="2:41" ht="15" x14ac:dyDescent="0.25">
      <c r="N23" s="21"/>
      <c r="Q23" s="156" t="s">
        <v>289</v>
      </c>
      <c r="R23" s="157"/>
      <c r="S23" s="157" t="s">
        <v>290</v>
      </c>
      <c r="T23" s="158" t="s">
        <v>291</v>
      </c>
      <c r="X23" s="21"/>
      <c r="AH23" s="21"/>
      <c r="AO23" s="148"/>
    </row>
    <row r="24" spans="2:41" x14ac:dyDescent="0.2">
      <c r="B24" s="5"/>
      <c r="C24" s="32"/>
      <c r="N24" s="21"/>
      <c r="Q24" s="159" t="s">
        <v>292</v>
      </c>
      <c r="R24" s="160"/>
      <c r="S24" s="160" t="s">
        <v>263</v>
      </c>
      <c r="T24" s="165">
        <v>0.61073385872612596</v>
      </c>
      <c r="X24" s="21"/>
      <c r="AF24" t="s">
        <v>297</v>
      </c>
      <c r="AH24" s="21"/>
      <c r="AO24" s="148"/>
    </row>
    <row r="25" spans="2:41" x14ac:dyDescent="0.2">
      <c r="B25" s="5"/>
      <c r="C25" s="32"/>
      <c r="N25" s="21"/>
      <c r="Q25" s="162" t="s">
        <v>293</v>
      </c>
      <c r="R25" s="163"/>
      <c r="S25" s="163" t="s">
        <v>263</v>
      </c>
      <c r="T25" s="166">
        <v>0.75113792656900003</v>
      </c>
      <c r="X25" s="21"/>
      <c r="AB25" s="159" t="s">
        <v>292</v>
      </c>
      <c r="AC25" s="160"/>
      <c r="AD25" s="160" t="s">
        <v>296</v>
      </c>
      <c r="AE25" s="161">
        <v>5.00987552912757E-2</v>
      </c>
      <c r="AF25" s="167">
        <f>AE25*10</f>
        <v>0.50098755291275698</v>
      </c>
      <c r="AH25" s="21"/>
      <c r="AO25" s="148"/>
    </row>
    <row r="26" spans="2:41" x14ac:dyDescent="0.2">
      <c r="B26" s="5"/>
      <c r="C26" s="32"/>
      <c r="N26" s="21"/>
      <c r="Q26" s="159" t="s">
        <v>294</v>
      </c>
      <c r="R26" s="160"/>
      <c r="S26" s="160" t="s">
        <v>263</v>
      </c>
      <c r="T26" s="165">
        <v>0.43345778914757799</v>
      </c>
      <c r="X26" s="21"/>
      <c r="AB26" s="162" t="s">
        <v>293</v>
      </c>
      <c r="AC26" s="163"/>
      <c r="AD26" s="163" t="s">
        <v>296</v>
      </c>
      <c r="AE26" s="164">
        <v>8.1569140744813001E-2</v>
      </c>
      <c r="AF26" s="167">
        <f>AE26*10</f>
        <v>0.81569140744813007</v>
      </c>
      <c r="AH26" s="21"/>
      <c r="AO26" s="148"/>
    </row>
    <row r="27" spans="2:41" x14ac:dyDescent="0.2">
      <c r="B27" s="5"/>
      <c r="C27" s="32"/>
      <c r="N27" s="21"/>
      <c r="Q27" s="162" t="s">
        <v>295</v>
      </c>
      <c r="R27" s="163"/>
      <c r="S27" s="163" t="s">
        <v>263</v>
      </c>
      <c r="T27" s="166">
        <v>0.95165437682451404</v>
      </c>
      <c r="X27" s="21"/>
      <c r="AB27" s="159" t="s">
        <v>294</v>
      </c>
      <c r="AC27" s="160"/>
      <c r="AD27" s="160" t="s">
        <v>296</v>
      </c>
      <c r="AE27" s="161">
        <v>0.20537023496332901</v>
      </c>
      <c r="AF27" s="167">
        <f>AE27*10</f>
        <v>2.0537023496332902</v>
      </c>
      <c r="AH27" s="21"/>
      <c r="AO27" s="148"/>
    </row>
    <row r="28" spans="2:41" x14ac:dyDescent="0.2">
      <c r="B28" s="5"/>
      <c r="C28" s="32"/>
      <c r="N28" s="21"/>
      <c r="Q28" s="159" t="s">
        <v>298</v>
      </c>
      <c r="R28" s="160"/>
      <c r="S28" s="160" t="s">
        <v>263</v>
      </c>
      <c r="T28" s="165">
        <v>0.76636464592998499</v>
      </c>
      <c r="X28" s="21"/>
      <c r="AB28" s="162" t="s">
        <v>295</v>
      </c>
      <c r="AC28" s="163">
        <v>0</v>
      </c>
      <c r="AD28" s="163" t="s">
        <v>296</v>
      </c>
      <c r="AE28" s="164">
        <v>8.1083835208442007E-2</v>
      </c>
      <c r="AF28" s="167">
        <f>AE28*10</f>
        <v>0.81083835208442001</v>
      </c>
      <c r="AH28" s="21"/>
      <c r="AO28" s="148"/>
    </row>
    <row r="29" spans="2:41" x14ac:dyDescent="0.2">
      <c r="B29" s="5"/>
      <c r="C29" s="32"/>
      <c r="N29" s="21"/>
      <c r="X29" s="21"/>
      <c r="AB29" s="159" t="s">
        <v>298</v>
      </c>
      <c r="AC29" s="160">
        <v>0</v>
      </c>
      <c r="AD29" s="160" t="s">
        <v>296</v>
      </c>
      <c r="AE29" s="161">
        <v>2.0342290168239002E-2</v>
      </c>
      <c r="AF29" s="167">
        <f>AE29*10</f>
        <v>0.20342290168239002</v>
      </c>
      <c r="AH29" s="21"/>
      <c r="AO29" s="148"/>
    </row>
    <row r="30" spans="2:41" x14ac:dyDescent="0.2">
      <c r="B30" s="5"/>
      <c r="C30" s="32"/>
      <c r="N30" s="21"/>
      <c r="X30" s="21"/>
      <c r="AH30" s="21"/>
      <c r="AO30" s="148"/>
    </row>
    <row r="31" spans="2:41" x14ac:dyDescent="0.2">
      <c r="B31" s="5"/>
      <c r="C31" s="32"/>
      <c r="N31" s="21"/>
      <c r="X31" s="21"/>
      <c r="AH31" s="21"/>
      <c r="AO31" s="148"/>
    </row>
    <row r="32" spans="2:41" x14ac:dyDescent="0.2">
      <c r="B32" s="5"/>
      <c r="C32" s="32"/>
      <c r="N32" s="21"/>
      <c r="X32" s="21"/>
      <c r="AH32" s="21"/>
      <c r="AO32" s="148"/>
    </row>
    <row r="33" spans="2:42" x14ac:dyDescent="0.2">
      <c r="B33" s="5"/>
      <c r="C33" s="32"/>
      <c r="N33" s="21"/>
      <c r="X33" s="21"/>
      <c r="AH33" s="21"/>
      <c r="AO33" s="148"/>
    </row>
    <row r="34" spans="2:42" x14ac:dyDescent="0.2">
      <c r="B34" s="5"/>
      <c r="C34" s="32"/>
      <c r="N34" s="21"/>
      <c r="X34" s="21"/>
      <c r="AH34" s="21"/>
      <c r="AO34" s="148"/>
    </row>
    <row r="35" spans="2:42" x14ac:dyDescent="0.2">
      <c r="B35" s="5"/>
      <c r="C35" s="32"/>
      <c r="N35" s="21"/>
      <c r="X35" s="21"/>
      <c r="AH35" s="21"/>
      <c r="AO35" s="148"/>
    </row>
    <row r="36" spans="2:42" x14ac:dyDescent="0.2">
      <c r="B36" s="5"/>
      <c r="C36" s="32"/>
      <c r="N36" s="21"/>
      <c r="X36" s="21"/>
      <c r="AH36" s="21"/>
      <c r="AO36" s="148"/>
    </row>
    <row r="37" spans="2:42" x14ac:dyDescent="0.2">
      <c r="B37" s="5"/>
      <c r="C37" s="32"/>
      <c r="N37" s="21"/>
      <c r="X37" s="21"/>
      <c r="AH37" s="21"/>
      <c r="AO37" s="148"/>
    </row>
    <row r="38" spans="2:42" x14ac:dyDescent="0.2">
      <c r="B38" s="5"/>
      <c r="C38" s="32"/>
      <c r="N38" s="21"/>
      <c r="X38" s="21"/>
      <c r="AH38" s="21"/>
      <c r="AO38" s="148"/>
    </row>
    <row r="39" spans="2:42" x14ac:dyDescent="0.2">
      <c r="B39" s="5"/>
      <c r="C39" s="32"/>
      <c r="N39" s="21"/>
      <c r="X39" s="21"/>
      <c r="AH39" s="21"/>
      <c r="AO39" s="148"/>
    </row>
    <row r="40" spans="2:42" x14ac:dyDescent="0.2">
      <c r="N40" s="21"/>
      <c r="X40" s="21"/>
      <c r="AH40" s="21"/>
      <c r="AO40" s="148"/>
    </row>
    <row r="41" spans="2:42" x14ac:dyDescent="0.2">
      <c r="N41" s="21"/>
      <c r="X41" s="21"/>
      <c r="AH41" s="21"/>
      <c r="AO41" s="148"/>
    </row>
    <row r="42" spans="2:42" x14ac:dyDescent="0.2">
      <c r="N42" s="21"/>
      <c r="X42" s="21"/>
      <c r="AH42" s="21"/>
      <c r="AO42" s="148"/>
    </row>
    <row r="43" spans="2:42" x14ac:dyDescent="0.2">
      <c r="N43" s="21"/>
      <c r="X43" s="21"/>
      <c r="AH43" s="21"/>
      <c r="AO43" s="148"/>
    </row>
    <row r="44" spans="2:42" x14ac:dyDescent="0.2">
      <c r="N44" s="21"/>
      <c r="X44" s="21"/>
      <c r="AH44" s="21"/>
      <c r="AO44" s="148"/>
    </row>
    <row r="45" spans="2:42" x14ac:dyDescent="0.2">
      <c r="N45" s="21"/>
      <c r="O45" s="148"/>
      <c r="P45" s="148"/>
      <c r="Q45" s="148"/>
      <c r="R45" s="148"/>
      <c r="S45" s="148"/>
      <c r="T45" s="148"/>
      <c r="U45" s="148"/>
      <c r="V45" s="148"/>
      <c r="W45" s="148"/>
      <c r="X45" s="21"/>
      <c r="Y45" s="148"/>
      <c r="Z45" s="148"/>
      <c r="AA45" s="148"/>
      <c r="AB45" s="148"/>
      <c r="AC45" s="148"/>
      <c r="AD45" s="148"/>
      <c r="AE45" s="148"/>
      <c r="AF45" s="148"/>
      <c r="AG45" s="148"/>
      <c r="AH45" s="21"/>
      <c r="AI45" s="148"/>
      <c r="AJ45" s="148"/>
      <c r="AK45" s="148"/>
      <c r="AL45" s="148"/>
      <c r="AM45" s="148"/>
      <c r="AN45" s="148"/>
      <c r="AO45" s="148"/>
    </row>
    <row r="46" spans="2:42" x14ac:dyDescent="0.2">
      <c r="N46" s="21"/>
      <c r="O46" s="148"/>
      <c r="P46" s="148"/>
      <c r="Q46" s="148"/>
      <c r="R46" s="148"/>
      <c r="S46" s="148"/>
      <c r="T46" s="148"/>
      <c r="U46" s="148"/>
      <c r="V46" s="148"/>
      <c r="W46" s="148"/>
      <c r="X46" s="21"/>
      <c r="Y46" s="148"/>
      <c r="Z46" s="148"/>
      <c r="AA46" s="148"/>
      <c r="AB46" s="148"/>
      <c r="AC46" s="148"/>
      <c r="AD46" s="148"/>
      <c r="AE46" s="148"/>
      <c r="AF46" s="148"/>
      <c r="AG46" s="148"/>
      <c r="AH46" s="21"/>
      <c r="AI46" s="148"/>
      <c r="AJ46" s="148"/>
      <c r="AK46" s="148"/>
      <c r="AL46" s="148"/>
      <c r="AM46" s="148"/>
      <c r="AN46" s="148"/>
      <c r="AO46" s="148"/>
      <c r="AP46" s="148"/>
    </row>
    <row r="47" spans="2:42" x14ac:dyDescent="0.2">
      <c r="N47" s="21"/>
      <c r="X47" s="21"/>
      <c r="AH47" s="21"/>
      <c r="AI47" s="148"/>
      <c r="AJ47" s="148"/>
      <c r="AK47" s="148"/>
      <c r="AL47" s="148"/>
      <c r="AM47" s="148"/>
      <c r="AN47" s="148"/>
      <c r="AO47" s="148"/>
      <c r="AP47" s="148"/>
    </row>
    <row r="48" spans="2:42" x14ac:dyDescent="0.2">
      <c r="N48" s="21"/>
      <c r="X48" s="21"/>
      <c r="AH48" s="21"/>
      <c r="AI48" s="148"/>
      <c r="AJ48" s="148"/>
      <c r="AK48" s="148"/>
      <c r="AL48" s="148"/>
      <c r="AM48" s="148"/>
      <c r="AN48" s="148"/>
      <c r="AO48" s="148"/>
      <c r="AP48" s="148"/>
    </row>
    <row r="49" spans="9:42" x14ac:dyDescent="0.2">
      <c r="N49" s="150"/>
      <c r="X49" s="150"/>
      <c r="AH49" s="21"/>
      <c r="AI49" s="148"/>
      <c r="AJ49" s="148"/>
      <c r="AK49" s="148"/>
      <c r="AL49" s="148"/>
      <c r="AM49" s="148"/>
      <c r="AN49" s="148"/>
      <c r="AO49" s="148"/>
      <c r="AP49" s="148"/>
    </row>
    <row r="50" spans="9:42" x14ac:dyDescent="0.2">
      <c r="I50" s="148"/>
      <c r="N50" s="21"/>
      <c r="O50" s="142"/>
      <c r="P50" s="21"/>
      <c r="Q50" s="21"/>
      <c r="R50" s="21"/>
      <c r="S50" s="21"/>
      <c r="T50" s="21"/>
      <c r="U50" s="21"/>
      <c r="V50" s="21"/>
      <c r="W50" s="21"/>
      <c r="X50" s="21"/>
      <c r="Y50" s="21"/>
      <c r="Z50" s="21"/>
      <c r="AA50" s="21"/>
      <c r="AB50" s="21"/>
      <c r="AC50" s="21"/>
      <c r="AD50" s="21"/>
      <c r="AE50" s="21"/>
      <c r="AF50" s="21"/>
      <c r="AG50" s="141"/>
      <c r="AH50" s="21"/>
      <c r="AI50" s="148"/>
      <c r="AJ50" s="148"/>
      <c r="AK50" s="148"/>
      <c r="AL50" s="148"/>
      <c r="AM50" s="148"/>
      <c r="AN50" s="148"/>
      <c r="AO50" s="148"/>
      <c r="AP50" s="148"/>
    </row>
    <row r="51" spans="9:42" x14ac:dyDescent="0.2">
      <c r="I51" s="148"/>
      <c r="N51" s="21"/>
      <c r="O51" s="142"/>
      <c r="P51" s="21"/>
      <c r="Q51" s="21"/>
      <c r="R51" s="21"/>
      <c r="S51" s="21"/>
      <c r="T51" s="21"/>
      <c r="U51" s="21"/>
      <c r="V51" s="21"/>
      <c r="W51" s="21"/>
      <c r="X51" s="21"/>
      <c r="Y51" s="21"/>
      <c r="Z51" s="21"/>
      <c r="AA51" s="21"/>
      <c r="AB51" s="21"/>
      <c r="AC51" s="21"/>
      <c r="AD51" s="21"/>
      <c r="AE51" s="21"/>
      <c r="AF51" s="21"/>
      <c r="AG51" s="141"/>
      <c r="AH51" s="21"/>
      <c r="AO51" s="148"/>
    </row>
    <row r="52" spans="9:42" x14ac:dyDescent="0.2">
      <c r="I52" s="148"/>
      <c r="J52" s="148"/>
      <c r="K52" s="148"/>
      <c r="L52" s="148"/>
      <c r="M52" s="148"/>
      <c r="N52" s="21"/>
      <c r="O52" s="148"/>
      <c r="P52" s="148"/>
      <c r="Q52" s="148"/>
      <c r="R52" s="148"/>
      <c r="S52" s="148"/>
      <c r="T52" s="148"/>
      <c r="U52" s="148"/>
      <c r="V52" s="148"/>
      <c r="AH52" s="21"/>
      <c r="AO52" s="148"/>
    </row>
    <row r="53" spans="9:42" x14ac:dyDescent="0.2">
      <c r="I53" s="148"/>
      <c r="J53" s="148"/>
      <c r="K53" s="148"/>
      <c r="L53" s="148"/>
      <c r="M53" s="148"/>
      <c r="N53" s="21"/>
      <c r="O53" s="148"/>
      <c r="P53" s="148"/>
      <c r="Q53" s="148"/>
      <c r="R53" s="148"/>
      <c r="S53" s="148"/>
      <c r="T53" s="148"/>
      <c r="U53" s="148"/>
      <c r="V53" s="148"/>
      <c r="AH53" s="21"/>
    </row>
    <row r="54" spans="9:42" x14ac:dyDescent="0.2">
      <c r="I54" s="148"/>
      <c r="J54" s="148"/>
      <c r="K54" s="148"/>
      <c r="L54" s="148"/>
      <c r="M54" s="148"/>
      <c r="N54" s="21"/>
      <c r="O54" s="148"/>
      <c r="P54" s="148"/>
      <c r="Q54" s="148"/>
      <c r="R54" s="148"/>
      <c r="S54" s="148"/>
      <c r="T54" s="148"/>
      <c r="U54" s="148"/>
      <c r="V54" s="148"/>
      <c r="AH54" s="21"/>
    </row>
    <row r="55" spans="9:42" x14ac:dyDescent="0.2">
      <c r="I55" s="148"/>
      <c r="J55" s="148"/>
      <c r="K55" s="148"/>
      <c r="L55" s="148"/>
      <c r="M55" s="148"/>
      <c r="N55" s="21"/>
      <c r="O55" s="148"/>
      <c r="P55" s="148"/>
      <c r="Q55" s="148"/>
      <c r="R55" s="148"/>
      <c r="S55" s="148"/>
      <c r="T55" s="148"/>
      <c r="U55" s="148"/>
      <c r="V55" s="148"/>
      <c r="AH55" s="21"/>
    </row>
    <row r="56" spans="9:42" x14ac:dyDescent="0.2">
      <c r="I56" s="148"/>
      <c r="J56" s="148"/>
      <c r="K56" s="148"/>
      <c r="L56" s="148"/>
      <c r="M56" s="148"/>
      <c r="N56" s="21"/>
      <c r="O56" s="148"/>
      <c r="P56" s="148"/>
      <c r="Q56" s="148"/>
      <c r="R56" s="148"/>
      <c r="S56" s="148"/>
      <c r="T56" s="148"/>
      <c r="U56" s="148"/>
      <c r="V56" s="148"/>
      <c r="AH56" s="21"/>
    </row>
    <row r="57" spans="9:42" x14ac:dyDescent="0.2">
      <c r="I57" s="148"/>
      <c r="J57" s="148"/>
      <c r="K57" s="148"/>
      <c r="L57" s="148"/>
      <c r="M57" s="148"/>
      <c r="N57" s="21"/>
      <c r="O57" s="148"/>
      <c r="P57" s="148"/>
      <c r="Q57" s="148"/>
      <c r="R57" s="148"/>
      <c r="S57" s="148"/>
      <c r="T57" s="148"/>
      <c r="U57" s="148"/>
      <c r="V57" s="148"/>
      <c r="AH57" s="21"/>
    </row>
    <row r="58" spans="9:42" x14ac:dyDescent="0.2">
      <c r="I58" s="148"/>
      <c r="J58" s="148"/>
      <c r="K58" s="148"/>
      <c r="L58" s="148"/>
      <c r="M58" s="148"/>
      <c r="N58" s="21"/>
      <c r="O58" s="148"/>
      <c r="P58" s="148"/>
      <c r="Q58" s="148"/>
      <c r="R58" s="148"/>
      <c r="S58" s="148"/>
      <c r="T58" s="148"/>
      <c r="U58" s="148"/>
      <c r="V58" s="148"/>
      <c r="AH58" s="21"/>
    </row>
    <row r="59" spans="9:42" x14ac:dyDescent="0.2">
      <c r="I59" s="148"/>
      <c r="J59" s="148"/>
      <c r="K59" s="148"/>
      <c r="L59" s="148"/>
      <c r="M59" s="148"/>
      <c r="N59" s="21"/>
      <c r="O59" s="148"/>
      <c r="P59" s="148"/>
      <c r="Q59" s="148"/>
      <c r="R59" s="148"/>
      <c r="S59" s="148"/>
      <c r="T59" s="148"/>
      <c r="U59" s="148"/>
      <c r="V59" s="148"/>
      <c r="AH59" s="21"/>
    </row>
    <row r="60" spans="9:42" x14ac:dyDescent="0.2">
      <c r="I60" s="148"/>
      <c r="J60" s="148"/>
      <c r="K60" s="148"/>
      <c r="L60" s="148"/>
      <c r="M60" s="148"/>
      <c r="N60" s="21"/>
      <c r="O60" s="148"/>
      <c r="P60" s="148"/>
      <c r="Q60" s="148"/>
      <c r="R60" s="148"/>
      <c r="S60" s="148"/>
      <c r="T60" s="148"/>
      <c r="U60" s="148"/>
      <c r="V60" s="148"/>
      <c r="AH60" s="21"/>
    </row>
    <row r="61" spans="9:42" x14ac:dyDescent="0.2">
      <c r="I61" s="148"/>
      <c r="J61" s="148"/>
      <c r="K61" s="148"/>
      <c r="L61" s="148"/>
      <c r="M61" s="148"/>
      <c r="N61" s="150"/>
      <c r="O61" s="148"/>
      <c r="P61" s="148"/>
      <c r="Q61" s="148"/>
      <c r="R61" s="148"/>
      <c r="S61" s="148"/>
      <c r="T61" s="148"/>
      <c r="U61" s="148"/>
      <c r="V61" s="148"/>
      <c r="AH61" s="150"/>
    </row>
    <row r="62" spans="9:42" x14ac:dyDescent="0.2">
      <c r="I62" s="148"/>
      <c r="J62" s="148"/>
      <c r="K62" s="148"/>
      <c r="L62" s="148"/>
      <c r="M62" s="148"/>
      <c r="N62" s="21"/>
      <c r="O62" s="21"/>
      <c r="P62" s="21"/>
      <c r="Q62" s="21"/>
      <c r="R62" s="21"/>
      <c r="S62" s="21"/>
      <c r="T62" s="21"/>
      <c r="U62" s="21"/>
      <c r="V62" s="21"/>
      <c r="W62" s="21"/>
      <c r="X62" s="21"/>
      <c r="Y62" s="21"/>
      <c r="Z62" s="21"/>
      <c r="AA62" s="21"/>
      <c r="AB62" s="21"/>
      <c r="AC62" s="21"/>
      <c r="AD62" s="21"/>
      <c r="AE62" s="21"/>
      <c r="AF62" s="21"/>
      <c r="AG62" s="21"/>
      <c r="AH62" s="21"/>
    </row>
    <row r="63" spans="9:42" x14ac:dyDescent="0.2">
      <c r="I63" s="148"/>
      <c r="J63" s="148"/>
      <c r="K63" s="148"/>
      <c r="L63" s="148"/>
      <c r="M63" s="148"/>
      <c r="N63" s="21"/>
      <c r="O63" s="21"/>
      <c r="P63" s="21"/>
      <c r="Q63" s="21"/>
      <c r="R63" s="21"/>
      <c r="S63" s="21"/>
      <c r="T63" s="21"/>
      <c r="U63" s="21"/>
      <c r="V63" s="21"/>
      <c r="W63" s="21"/>
      <c r="X63" s="21"/>
      <c r="Y63" s="21"/>
      <c r="Z63" s="21"/>
      <c r="AA63" s="21"/>
      <c r="AB63" s="21"/>
      <c r="AC63" s="21"/>
      <c r="AD63" s="21"/>
      <c r="AE63" s="21"/>
      <c r="AF63" s="21"/>
      <c r="AG63" s="21"/>
      <c r="AH63" s="21"/>
    </row>
    <row r="64" spans="9:42" x14ac:dyDescent="0.2">
      <c r="I64" s="148"/>
      <c r="J64" s="148"/>
      <c r="K64" s="148"/>
      <c r="L64" s="148"/>
      <c r="M64" s="148"/>
      <c r="N64" s="148"/>
      <c r="O64" s="148"/>
      <c r="P64" s="148"/>
      <c r="Q64" s="148"/>
      <c r="R64" s="148"/>
      <c r="S64" s="148"/>
      <c r="T64" s="148"/>
      <c r="U64" s="148"/>
      <c r="V64" s="148"/>
      <c r="AH64" s="148"/>
    </row>
    <row r="65" spans="14:34" x14ac:dyDescent="0.2">
      <c r="N65" s="148"/>
      <c r="AH65" s="148"/>
    </row>
    <row r="66" spans="14:34" x14ac:dyDescent="0.2">
      <c r="N66" s="148"/>
      <c r="AH66" s="148"/>
    </row>
    <row r="67" spans="14:34" x14ac:dyDescent="0.2">
      <c r="N67" s="148"/>
      <c r="AH67" s="148"/>
    </row>
    <row r="68" spans="14:34" x14ac:dyDescent="0.2">
      <c r="N68" s="148"/>
      <c r="AH68" s="148"/>
    </row>
    <row r="69" spans="14:34" x14ac:dyDescent="0.2">
      <c r="N69" s="148"/>
      <c r="AH69" s="148"/>
    </row>
    <row r="70" spans="14:34" x14ac:dyDescent="0.2">
      <c r="N70" s="148"/>
      <c r="AH70" s="148"/>
    </row>
    <row r="71" spans="14:34" x14ac:dyDescent="0.2">
      <c r="N71" s="148"/>
      <c r="AH71" s="148"/>
    </row>
    <row r="72" spans="14:34" x14ac:dyDescent="0.2">
      <c r="N72" s="148"/>
      <c r="AH72" s="148"/>
    </row>
    <row r="73" spans="14:34" x14ac:dyDescent="0.2">
      <c r="N73" s="148"/>
      <c r="AH73" s="148"/>
    </row>
    <row r="74" spans="14:34" x14ac:dyDescent="0.2">
      <c r="N74" s="148"/>
      <c r="AH74" s="148"/>
    </row>
    <row r="75" spans="14:34" x14ac:dyDescent="0.2">
      <c r="N75" s="148"/>
      <c r="AH75" s="148"/>
    </row>
    <row r="76" spans="14:34" x14ac:dyDescent="0.2">
      <c r="N76" s="148"/>
      <c r="AH76" s="148"/>
    </row>
    <row r="77" spans="14:34" x14ac:dyDescent="0.2">
      <c r="N77" s="148"/>
      <c r="AH77" s="148"/>
    </row>
    <row r="78" spans="14:34" x14ac:dyDescent="0.2">
      <c r="N78" s="148"/>
      <c r="AH78" s="148"/>
    </row>
    <row r="79" spans="14:34" x14ac:dyDescent="0.2">
      <c r="N79" s="148"/>
      <c r="AH79" s="148"/>
    </row>
    <row r="80" spans="14:34" x14ac:dyDescent="0.2">
      <c r="N80" s="148"/>
      <c r="AH80" s="148"/>
    </row>
    <row r="81" spans="14:34" x14ac:dyDescent="0.2">
      <c r="N81" s="148"/>
      <c r="AH81" s="148"/>
    </row>
    <row r="82" spans="14:34" x14ac:dyDescent="0.2">
      <c r="N82" s="148"/>
      <c r="AH82" s="148"/>
    </row>
    <row r="83" spans="14:34" x14ac:dyDescent="0.2">
      <c r="N83" s="148"/>
      <c r="AH83" s="148"/>
    </row>
    <row r="84" spans="14:34" x14ac:dyDescent="0.2">
      <c r="N84" s="148"/>
      <c r="AH84" s="148"/>
    </row>
    <row r="85" spans="14:34" x14ac:dyDescent="0.2">
      <c r="N85" s="148"/>
      <c r="AH85" s="148"/>
    </row>
    <row r="86" spans="14:34" x14ac:dyDescent="0.2">
      <c r="N86" s="148"/>
      <c r="O86" s="148"/>
      <c r="P86" s="148"/>
      <c r="Q86" s="148"/>
      <c r="R86" s="148"/>
      <c r="S86" s="148"/>
      <c r="T86" s="148"/>
      <c r="U86" s="148"/>
      <c r="V86" s="148"/>
      <c r="W86" s="148"/>
      <c r="X86" s="148"/>
      <c r="Y86" s="148"/>
      <c r="Z86" s="148"/>
      <c r="AA86" s="148"/>
      <c r="AB86" s="148"/>
      <c r="AC86" s="148"/>
      <c r="AD86" s="148"/>
      <c r="AE86" s="148"/>
      <c r="AF86" s="148"/>
      <c r="AG86" s="148"/>
      <c r="AH86" s="148"/>
    </row>
    <row r="87" spans="14:34" x14ac:dyDescent="0.2">
      <c r="N87" s="148"/>
      <c r="O87" s="148"/>
      <c r="P87" s="148"/>
      <c r="Q87" s="148"/>
      <c r="R87" s="148"/>
      <c r="S87" s="148"/>
      <c r="T87" s="148"/>
      <c r="U87" s="148"/>
      <c r="V87" s="148"/>
      <c r="W87" s="148"/>
      <c r="X87" s="148"/>
      <c r="Y87" s="148"/>
      <c r="Z87" s="148"/>
      <c r="AA87" s="148"/>
      <c r="AB87" s="148"/>
      <c r="AC87" s="148"/>
      <c r="AD87" s="148"/>
      <c r="AE87" s="148"/>
      <c r="AF87" s="148"/>
      <c r="AG87" s="148"/>
      <c r="AH87" s="148"/>
    </row>
    <row r="88" spans="14:34" x14ac:dyDescent="0.2">
      <c r="N88" s="148"/>
      <c r="O88" s="148"/>
      <c r="P88" s="148"/>
      <c r="Q88" s="148"/>
      <c r="R88" s="148"/>
      <c r="S88" s="148"/>
      <c r="T88" s="148"/>
      <c r="U88" s="148"/>
      <c r="V88" s="148"/>
      <c r="W88" s="148"/>
      <c r="X88" s="148"/>
      <c r="Y88" s="148"/>
      <c r="Z88" s="148"/>
      <c r="AA88" s="148"/>
      <c r="AB88" s="148"/>
      <c r="AC88" s="148"/>
      <c r="AD88" s="148"/>
      <c r="AE88" s="148"/>
      <c r="AF88" s="148"/>
      <c r="AG88" s="148"/>
      <c r="AH88" s="148"/>
    </row>
    <row r="89" spans="14:34" x14ac:dyDescent="0.2">
      <c r="N89" s="148"/>
      <c r="O89" s="148"/>
      <c r="P89" s="148"/>
      <c r="Q89" s="148"/>
      <c r="R89" s="148"/>
      <c r="S89" s="148"/>
      <c r="T89" s="148"/>
      <c r="U89" s="148"/>
      <c r="V89" s="148"/>
      <c r="W89" s="148"/>
      <c r="X89" s="148"/>
      <c r="Y89" s="148"/>
      <c r="Z89" s="148"/>
      <c r="AA89" s="148"/>
      <c r="AB89" s="148"/>
      <c r="AC89" s="148"/>
      <c r="AD89" s="148"/>
      <c r="AE89" s="148"/>
      <c r="AF89" s="148"/>
      <c r="AG89" s="148"/>
      <c r="AH89" s="148"/>
    </row>
    <row r="90" spans="14:34" x14ac:dyDescent="0.2">
      <c r="AH90" s="148"/>
    </row>
  </sheetData>
  <mergeCells count="1">
    <mergeCell ref="A4:D1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BV107"/>
  <sheetViews>
    <sheetView zoomScale="23" zoomScaleNormal="25" workbookViewId="0">
      <selection activeCell="F78" sqref="F78"/>
    </sheetView>
  </sheetViews>
  <sheetFormatPr baseColWidth="10" defaultColWidth="11.42578125" defaultRowHeight="12.75" x14ac:dyDescent="0.2"/>
  <cols>
    <col min="12" max="12" width="16.7109375" customWidth="1"/>
    <col min="13" max="13" width="17.42578125" customWidth="1"/>
    <col min="14" max="14" width="16.140625" customWidth="1"/>
    <col min="38" max="38" width="17.85546875" customWidth="1"/>
    <col min="39" max="39" width="11.42578125" customWidth="1"/>
  </cols>
  <sheetData>
    <row r="1" spans="1:74" x14ac:dyDescent="0.2">
      <c r="H1" s="21"/>
      <c r="R1" s="21"/>
      <c r="AE1" s="21"/>
      <c r="AK1" s="169"/>
      <c r="AL1" s="169"/>
      <c r="AM1" s="169"/>
      <c r="AN1" s="169"/>
      <c r="AX1" s="148"/>
      <c r="AY1" s="148"/>
      <c r="AZ1" s="148"/>
      <c r="BA1" s="148"/>
      <c r="BB1" s="148"/>
      <c r="BC1" s="148"/>
      <c r="BD1" s="148"/>
      <c r="BE1" s="148"/>
      <c r="BF1" s="148"/>
      <c r="BG1" s="148"/>
      <c r="BH1" s="148"/>
      <c r="BI1" s="148"/>
      <c r="BJ1" s="148"/>
      <c r="BK1" s="148"/>
      <c r="BL1" s="148"/>
      <c r="BM1" s="148"/>
      <c r="BN1" s="148"/>
      <c r="BO1" s="148"/>
      <c r="BV1" s="21"/>
    </row>
    <row r="2" spans="1:74" ht="15.75" x14ac:dyDescent="0.25">
      <c r="A2" s="42" t="s">
        <v>13</v>
      </c>
      <c r="C2" s="5"/>
      <c r="D2" s="5"/>
      <c r="E2" s="5"/>
      <c r="F2" s="5"/>
      <c r="G2" s="5"/>
      <c r="H2" s="143"/>
      <c r="I2" s="5"/>
      <c r="J2" s="5"/>
      <c r="K2" s="5"/>
      <c r="R2" s="21"/>
      <c r="AE2" s="21"/>
      <c r="AL2" s="148"/>
      <c r="AX2" s="148"/>
      <c r="AY2" s="148"/>
      <c r="AZ2" s="148"/>
      <c r="BA2" s="148"/>
      <c r="BB2" s="148"/>
      <c r="BC2" s="148"/>
      <c r="BD2" s="148"/>
      <c r="BE2" s="148"/>
      <c r="BF2" s="148"/>
      <c r="BG2" s="148"/>
      <c r="BH2" s="148"/>
      <c r="BI2" s="148"/>
      <c r="BJ2" s="148"/>
      <c r="BK2" s="148"/>
      <c r="BL2" s="148"/>
      <c r="BM2" s="148"/>
      <c r="BN2" s="148"/>
      <c r="BO2" s="148"/>
    </row>
    <row r="3" spans="1:74" x14ac:dyDescent="0.2">
      <c r="A3" s="21"/>
      <c r="B3" s="143"/>
      <c r="C3" s="143"/>
      <c r="D3" s="143"/>
      <c r="E3" s="143"/>
      <c r="F3" s="143"/>
      <c r="G3" s="143"/>
      <c r="H3" s="143"/>
      <c r="I3" s="5"/>
      <c r="J3" s="5"/>
      <c r="K3" s="5"/>
      <c r="R3" s="21"/>
      <c r="AE3" s="21"/>
      <c r="AL3" s="148"/>
      <c r="AX3" s="148"/>
      <c r="AY3" s="148"/>
      <c r="AZ3" s="148"/>
      <c r="BA3" s="148"/>
      <c r="BB3" s="148"/>
      <c r="BC3" s="148"/>
      <c r="BD3" s="148"/>
      <c r="BE3" s="148"/>
      <c r="BF3" s="148"/>
      <c r="BG3" s="148"/>
      <c r="BH3" s="148"/>
      <c r="BI3" s="148"/>
      <c r="BJ3" s="148"/>
      <c r="BK3" s="148"/>
      <c r="BL3" s="148"/>
      <c r="BM3" s="148"/>
      <c r="BN3" s="148"/>
      <c r="BO3" s="148"/>
    </row>
    <row r="4" spans="1:74" x14ac:dyDescent="0.2">
      <c r="B4" s="5"/>
      <c r="C4" s="32"/>
      <c r="D4" s="5"/>
      <c r="E4" s="5"/>
      <c r="F4" s="5"/>
      <c r="G4" s="5"/>
      <c r="H4" s="143"/>
      <c r="I4" s="5"/>
      <c r="J4" s="5"/>
      <c r="K4" s="5"/>
      <c r="R4" s="21"/>
      <c r="AE4" s="21"/>
      <c r="AL4" s="148"/>
      <c r="AX4" s="148"/>
      <c r="AY4" s="148"/>
      <c r="AZ4" s="148"/>
      <c r="BA4" s="148"/>
      <c r="BB4" s="148"/>
      <c r="BC4" s="148"/>
      <c r="BD4" s="148"/>
      <c r="BE4" s="148"/>
      <c r="BF4" s="148"/>
      <c r="BG4" s="148"/>
      <c r="BH4" s="148"/>
      <c r="BI4" s="148"/>
      <c r="BJ4" s="148"/>
      <c r="BK4" s="148"/>
      <c r="BL4" s="148"/>
      <c r="BM4" s="148"/>
      <c r="BN4" s="148"/>
      <c r="BO4" s="148"/>
    </row>
    <row r="5" spans="1:74" x14ac:dyDescent="0.2">
      <c r="A5" s="44"/>
      <c r="B5" s="44"/>
      <c r="C5" s="5"/>
      <c r="D5" s="32"/>
      <c r="E5" s="5"/>
      <c r="F5" s="5"/>
      <c r="G5" s="5"/>
      <c r="H5" s="143"/>
      <c r="I5" s="5"/>
      <c r="J5" s="5"/>
      <c r="K5" s="5"/>
      <c r="R5" s="21"/>
      <c r="AE5" s="21"/>
      <c r="AL5" s="148"/>
      <c r="AX5" s="148"/>
      <c r="AY5" s="148"/>
      <c r="AZ5" s="148"/>
      <c r="BA5" s="148"/>
      <c r="BB5" s="148"/>
      <c r="BC5" s="148"/>
      <c r="BD5" s="148"/>
      <c r="BE5" s="148"/>
      <c r="BF5" s="148"/>
      <c r="BG5" s="148"/>
      <c r="BH5" s="148"/>
      <c r="BI5" s="148"/>
      <c r="BJ5" s="148"/>
      <c r="BK5" s="148"/>
      <c r="BL5" s="148"/>
      <c r="BM5" s="148"/>
      <c r="BN5" s="148"/>
      <c r="BO5" s="148"/>
    </row>
    <row r="6" spans="1:74" x14ac:dyDescent="0.2">
      <c r="B6" s="5"/>
      <c r="C6" s="5"/>
      <c r="D6" s="32"/>
      <c r="E6" s="5"/>
      <c r="F6" s="5"/>
      <c r="G6" s="5"/>
      <c r="H6" s="143"/>
      <c r="I6" s="5"/>
      <c r="J6" s="5"/>
      <c r="K6" s="5"/>
      <c r="R6" s="21"/>
      <c r="AE6" s="21"/>
      <c r="AL6" s="148"/>
      <c r="AX6" s="148"/>
      <c r="AY6" s="148"/>
      <c r="AZ6" s="148"/>
      <c r="BA6" s="148"/>
      <c r="BB6" s="148"/>
      <c r="BC6" s="148"/>
      <c r="BD6" s="148"/>
      <c r="BE6" s="148"/>
      <c r="BF6" s="148"/>
      <c r="BG6" s="148"/>
      <c r="BH6" s="148"/>
      <c r="BI6" s="148"/>
      <c r="BJ6" s="148"/>
      <c r="BK6" s="148"/>
      <c r="BL6" s="148"/>
      <c r="BM6" s="148"/>
      <c r="BN6" s="148"/>
      <c r="BO6" s="148"/>
    </row>
    <row r="7" spans="1:74" x14ac:dyDescent="0.2">
      <c r="B7" s="5"/>
      <c r="C7" s="5"/>
      <c r="D7" s="32"/>
      <c r="E7" s="5"/>
      <c r="F7" s="5"/>
      <c r="G7" s="5"/>
      <c r="H7" s="143"/>
      <c r="I7" s="5"/>
      <c r="J7" s="5"/>
      <c r="K7" s="5"/>
      <c r="R7" s="21"/>
      <c r="AE7" s="21"/>
      <c r="AL7" s="148"/>
      <c r="AX7" s="148"/>
      <c r="AY7" s="148"/>
      <c r="AZ7" s="148"/>
      <c r="BA7" s="148"/>
      <c r="BB7" s="148"/>
      <c r="BC7" s="148"/>
      <c r="BD7" s="148"/>
      <c r="BE7" s="148"/>
      <c r="BF7" s="148"/>
      <c r="BG7" s="148"/>
      <c r="BH7" s="148"/>
      <c r="BI7" s="148"/>
      <c r="BJ7" s="148"/>
      <c r="BK7" s="148"/>
      <c r="BL7" s="148"/>
      <c r="BM7" s="148"/>
      <c r="BN7" s="148"/>
      <c r="BO7" s="148"/>
    </row>
    <row r="8" spans="1:74" x14ac:dyDescent="0.2">
      <c r="B8" s="5"/>
      <c r="C8" s="5"/>
      <c r="E8" s="5"/>
      <c r="F8" s="5"/>
      <c r="G8" s="5"/>
      <c r="H8" s="143"/>
      <c r="I8" s="5"/>
      <c r="J8" s="5"/>
      <c r="K8" s="5"/>
      <c r="R8" s="21"/>
      <c r="AE8" s="21"/>
      <c r="AL8" s="148"/>
      <c r="AX8" s="148"/>
      <c r="AY8" s="148"/>
      <c r="AZ8" s="148"/>
      <c r="BA8" s="148"/>
      <c r="BB8" s="148"/>
      <c r="BC8" s="148"/>
      <c r="BD8" s="148"/>
      <c r="BE8" s="148"/>
      <c r="BF8" s="148"/>
      <c r="BG8" s="148"/>
      <c r="BH8" s="148"/>
      <c r="BI8" s="148"/>
      <c r="BJ8" s="148"/>
      <c r="BK8" s="148"/>
      <c r="BL8" s="148"/>
      <c r="BM8" s="148"/>
      <c r="BN8" s="148"/>
      <c r="BO8" s="148"/>
    </row>
    <row r="9" spans="1:74" x14ac:dyDescent="0.2">
      <c r="B9" s="5"/>
      <c r="C9" s="5"/>
      <c r="E9" s="5"/>
      <c r="F9" s="5"/>
      <c r="G9" s="5"/>
      <c r="H9" s="143"/>
      <c r="I9" s="5"/>
      <c r="J9" s="5"/>
      <c r="K9" s="5"/>
      <c r="R9" s="21"/>
      <c r="AE9" s="21"/>
      <c r="AL9" s="148"/>
      <c r="AX9" s="148"/>
      <c r="AY9" s="148"/>
      <c r="AZ9" s="148"/>
      <c r="BA9" s="148"/>
      <c r="BB9" s="148"/>
      <c r="BC9" s="148"/>
      <c r="BD9" s="148"/>
      <c r="BE9" s="148"/>
      <c r="BF9" s="148"/>
      <c r="BG9" s="148"/>
      <c r="BH9" s="148"/>
      <c r="BI9" s="148"/>
      <c r="BJ9" s="148"/>
      <c r="BK9" s="148"/>
      <c r="BL9" s="148"/>
      <c r="BM9" s="148"/>
      <c r="BN9" s="148"/>
      <c r="BO9" s="148"/>
    </row>
    <row r="10" spans="1:74" x14ac:dyDescent="0.2">
      <c r="B10" s="5"/>
      <c r="C10" s="5"/>
      <c r="E10" s="5"/>
      <c r="F10" s="5"/>
      <c r="G10" s="5"/>
      <c r="H10" s="143"/>
      <c r="I10" s="5"/>
      <c r="J10" s="5"/>
      <c r="K10" s="5"/>
      <c r="R10" s="21"/>
      <c r="AE10" s="21"/>
      <c r="AL10" s="148"/>
      <c r="AX10" s="148"/>
      <c r="AY10" s="148"/>
      <c r="AZ10" s="148"/>
      <c r="BA10" s="148"/>
      <c r="BB10" s="148"/>
      <c r="BC10" s="148"/>
      <c r="BD10" s="148"/>
      <c r="BE10" s="148"/>
      <c r="BF10" s="148"/>
      <c r="BG10" s="148"/>
      <c r="BH10" s="148"/>
      <c r="BI10" s="148"/>
      <c r="BJ10" s="148"/>
      <c r="BK10" s="148"/>
      <c r="BL10" s="148"/>
      <c r="BM10" s="148"/>
      <c r="BN10" s="148"/>
      <c r="BO10" s="148"/>
    </row>
    <row r="11" spans="1:74" x14ac:dyDescent="0.2">
      <c r="B11" s="5"/>
      <c r="C11" s="5"/>
      <c r="D11" s="32"/>
      <c r="E11" s="5"/>
      <c r="F11" s="5"/>
      <c r="G11" s="5"/>
      <c r="H11" s="143"/>
      <c r="I11" s="6"/>
      <c r="J11" s="5"/>
      <c r="K11" s="5"/>
      <c r="R11" s="21"/>
      <c r="AE11" s="21"/>
      <c r="AL11" s="148"/>
      <c r="AX11" s="148"/>
      <c r="AY11" s="148"/>
      <c r="AZ11" s="148"/>
      <c r="BA11" s="148"/>
      <c r="BB11" s="148"/>
      <c r="BC11" s="148"/>
      <c r="BD11" s="148"/>
      <c r="BE11" s="148"/>
      <c r="BF11" s="148"/>
      <c r="BG11" s="148"/>
      <c r="BH11" s="148"/>
      <c r="BI11" s="148"/>
      <c r="BJ11" s="148"/>
      <c r="BK11" s="148"/>
      <c r="BL11" s="148"/>
      <c r="BM11" s="148"/>
      <c r="BN11" s="148"/>
      <c r="BO11" s="148"/>
    </row>
    <row r="12" spans="1:74" x14ac:dyDescent="0.2">
      <c r="B12" s="5"/>
      <c r="C12" s="5"/>
      <c r="E12" s="5"/>
      <c r="F12" s="5"/>
      <c r="G12" s="5"/>
      <c r="H12" s="143"/>
      <c r="I12" s="6"/>
      <c r="J12" s="5"/>
      <c r="K12" s="5"/>
      <c r="R12" s="21"/>
      <c r="AE12" s="21"/>
      <c r="AK12" s="148"/>
      <c r="AL12" s="148"/>
      <c r="AW12" s="148"/>
      <c r="AX12" s="148"/>
      <c r="AY12" s="148"/>
      <c r="AZ12" s="148"/>
      <c r="BA12" s="148"/>
      <c r="BB12" s="148"/>
      <c r="BC12" s="148"/>
      <c r="BD12" s="148"/>
      <c r="BE12" s="148"/>
      <c r="BF12" s="148"/>
      <c r="BG12" s="148"/>
      <c r="BH12" s="148"/>
      <c r="BI12" s="148"/>
      <c r="BJ12" s="148"/>
      <c r="BK12" s="148"/>
      <c r="BL12" s="148"/>
      <c r="BM12" s="148"/>
      <c r="BN12" s="148"/>
      <c r="BO12" s="148"/>
    </row>
    <row r="13" spans="1:74" x14ac:dyDescent="0.2">
      <c r="B13" s="5"/>
      <c r="C13" s="5"/>
      <c r="E13" s="5"/>
      <c r="F13" s="5"/>
      <c r="G13" s="5"/>
      <c r="H13" s="143"/>
      <c r="I13" s="6"/>
      <c r="J13" s="5"/>
      <c r="K13" s="5"/>
      <c r="R13" s="21"/>
      <c r="AE13" s="21"/>
      <c r="AK13" s="148"/>
      <c r="AL13" s="148"/>
      <c r="AW13" s="148"/>
      <c r="AX13" s="148"/>
      <c r="AY13" s="148"/>
      <c r="AZ13" s="148"/>
      <c r="BA13" s="148"/>
      <c r="BB13" s="148"/>
      <c r="BC13" s="148"/>
      <c r="BD13" s="148"/>
      <c r="BE13" s="148"/>
      <c r="BF13" s="148"/>
      <c r="BG13" s="148"/>
      <c r="BH13" s="148"/>
      <c r="BI13" s="148"/>
      <c r="BJ13" s="148"/>
      <c r="BK13" s="148"/>
      <c r="BL13" s="148"/>
      <c r="BM13" s="148"/>
      <c r="BN13" s="148"/>
      <c r="BO13" s="148"/>
    </row>
    <row r="14" spans="1:74" x14ac:dyDescent="0.2">
      <c r="B14" s="5"/>
      <c r="C14" s="5"/>
      <c r="E14" s="5"/>
      <c r="F14" s="5"/>
      <c r="G14" s="5"/>
      <c r="H14" s="143"/>
      <c r="I14" s="6"/>
      <c r="J14" s="5"/>
      <c r="K14" s="5"/>
      <c r="R14" s="21"/>
      <c r="AE14" s="21"/>
      <c r="AK14" s="148"/>
      <c r="AL14" s="148"/>
      <c r="AW14" s="148"/>
      <c r="AX14" s="148"/>
      <c r="AY14" s="148"/>
      <c r="AZ14" s="148"/>
      <c r="BA14" s="148"/>
      <c r="BB14" s="148"/>
      <c r="BC14" s="148"/>
      <c r="BD14" s="148"/>
      <c r="BE14" s="148"/>
      <c r="BF14" s="148"/>
      <c r="BG14" s="148"/>
      <c r="BH14" s="148"/>
      <c r="BI14" s="148"/>
      <c r="BJ14" s="148"/>
      <c r="BK14" s="148"/>
      <c r="BL14" s="148"/>
      <c r="BM14" s="148"/>
      <c r="BN14" s="148"/>
      <c r="BO14" s="148"/>
    </row>
    <row r="15" spans="1:74" x14ac:dyDescent="0.2">
      <c r="B15" s="5"/>
      <c r="C15" s="5"/>
      <c r="D15" s="32"/>
      <c r="E15" s="5"/>
      <c r="F15" s="5"/>
      <c r="G15" s="5"/>
      <c r="H15" s="143"/>
      <c r="I15" s="5"/>
      <c r="J15" s="5"/>
      <c r="K15" s="5"/>
      <c r="R15" s="21"/>
      <c r="AE15" s="21"/>
      <c r="AK15" s="148"/>
      <c r="AL15" s="148"/>
      <c r="AW15" s="148"/>
      <c r="AX15" s="148"/>
      <c r="AY15" s="148"/>
      <c r="AZ15" s="148"/>
      <c r="BA15" s="148"/>
      <c r="BB15" s="148"/>
      <c r="BC15" s="148"/>
      <c r="BD15" s="148"/>
      <c r="BE15" s="148"/>
      <c r="BF15" s="148"/>
      <c r="BG15" s="148"/>
      <c r="BH15" s="148"/>
      <c r="BI15" s="148"/>
      <c r="BJ15" s="148"/>
      <c r="BK15" s="148"/>
      <c r="BL15" s="148"/>
      <c r="BM15" s="148"/>
      <c r="BN15" s="148"/>
      <c r="BO15" s="148"/>
    </row>
    <row r="16" spans="1:74" x14ac:dyDescent="0.2">
      <c r="B16" s="5"/>
      <c r="C16" s="5"/>
      <c r="D16" s="5"/>
      <c r="E16" s="5"/>
      <c r="F16" s="5"/>
      <c r="G16" s="5"/>
      <c r="H16" s="143"/>
      <c r="I16" s="5"/>
      <c r="J16" s="5"/>
      <c r="K16" s="5"/>
      <c r="R16" s="21"/>
      <c r="AE16" s="21"/>
      <c r="AK16" s="148"/>
      <c r="AL16" s="148"/>
      <c r="AW16" s="148"/>
      <c r="AX16" s="148"/>
      <c r="AY16" s="148"/>
      <c r="AZ16" s="148"/>
      <c r="BA16" s="148"/>
      <c r="BB16" s="148"/>
      <c r="BC16" s="148"/>
      <c r="BD16" s="148"/>
      <c r="BE16" s="148"/>
      <c r="BF16" s="148"/>
      <c r="BG16" s="148"/>
      <c r="BH16" s="148"/>
      <c r="BI16" s="148"/>
      <c r="BJ16" s="148"/>
      <c r="BK16" s="148"/>
      <c r="BL16" s="148"/>
      <c r="BM16" s="148"/>
      <c r="BN16" s="148"/>
      <c r="BO16" s="148"/>
    </row>
    <row r="17" spans="2:67" x14ac:dyDescent="0.2">
      <c r="B17" s="5"/>
      <c r="C17" s="5"/>
      <c r="D17" s="5"/>
      <c r="E17" s="5"/>
      <c r="F17" s="5"/>
      <c r="G17" s="5"/>
      <c r="H17" s="143"/>
      <c r="I17" s="5"/>
      <c r="J17" s="5"/>
      <c r="K17" s="5"/>
      <c r="R17" s="21"/>
      <c r="AE17" s="21"/>
      <c r="AK17" s="148"/>
      <c r="AL17" s="148"/>
      <c r="AW17" s="148"/>
      <c r="AX17" s="148"/>
      <c r="AY17" s="148"/>
      <c r="AZ17" s="148"/>
      <c r="BA17" s="148"/>
      <c r="BB17" s="148"/>
      <c r="BC17" s="148"/>
      <c r="BD17" s="148"/>
      <c r="BE17" s="148"/>
      <c r="BF17" s="148"/>
      <c r="BG17" s="148"/>
      <c r="BH17" s="148"/>
      <c r="BI17" s="148"/>
      <c r="BJ17" s="148"/>
      <c r="BK17" s="148"/>
      <c r="BL17" s="148"/>
      <c r="BM17" s="148"/>
      <c r="BN17" s="148"/>
      <c r="BO17" s="148"/>
    </row>
    <row r="18" spans="2:67" x14ac:dyDescent="0.2">
      <c r="B18" s="5"/>
      <c r="C18" s="5"/>
      <c r="E18" s="34"/>
      <c r="F18" s="34"/>
      <c r="G18" s="34"/>
      <c r="H18" s="144"/>
      <c r="I18" s="34"/>
      <c r="J18" s="34"/>
      <c r="K18" s="34"/>
      <c r="L18" s="34"/>
      <c r="M18" s="34"/>
      <c r="N18" s="34"/>
      <c r="R18" s="21"/>
      <c r="AE18" s="21"/>
      <c r="AK18" s="148"/>
      <c r="AL18" s="148"/>
      <c r="AW18" s="148"/>
      <c r="AX18" s="148"/>
      <c r="AY18" s="148"/>
      <c r="AZ18" s="148"/>
      <c r="BA18" s="148"/>
      <c r="BB18" s="148"/>
      <c r="BC18" s="148"/>
      <c r="BD18" s="148"/>
      <c r="BE18" s="148"/>
      <c r="BF18" s="148"/>
      <c r="BG18" s="148"/>
      <c r="BH18" s="148"/>
      <c r="BI18" s="148"/>
      <c r="BJ18" s="148"/>
      <c r="BK18" s="148"/>
      <c r="BL18" s="148"/>
      <c r="BM18" s="148"/>
      <c r="BN18" s="148"/>
      <c r="BO18" s="148"/>
    </row>
    <row r="19" spans="2:67" x14ac:dyDescent="0.2">
      <c r="B19" s="5"/>
      <c r="C19" s="5"/>
      <c r="E19" s="34"/>
      <c r="F19" s="34"/>
      <c r="G19" s="34"/>
      <c r="H19" s="144"/>
      <c r="I19" s="34"/>
      <c r="J19" s="34"/>
      <c r="K19" s="34"/>
      <c r="L19" s="34"/>
      <c r="M19" s="34"/>
      <c r="N19" s="34"/>
      <c r="R19" s="21"/>
      <c r="AE19" s="21"/>
      <c r="AL19" s="148"/>
      <c r="AX19" s="148"/>
      <c r="AY19" s="148"/>
      <c r="AZ19" s="148"/>
      <c r="BA19" s="148"/>
      <c r="BB19" s="148"/>
      <c r="BC19" s="148"/>
      <c r="BD19" s="148"/>
      <c r="BE19" s="148"/>
      <c r="BF19" s="148"/>
      <c r="BG19" s="148"/>
      <c r="BH19" s="148"/>
      <c r="BI19" s="148"/>
      <c r="BJ19" s="148"/>
      <c r="BK19" s="148"/>
      <c r="BL19" s="148"/>
      <c r="BM19" s="148"/>
      <c r="BN19" s="148"/>
      <c r="BO19" s="148"/>
    </row>
    <row r="20" spans="2:67" x14ac:dyDescent="0.2">
      <c r="B20" s="5"/>
      <c r="C20" s="5"/>
      <c r="D20" s="5"/>
      <c r="E20" s="5"/>
      <c r="F20" s="5"/>
      <c r="G20" s="5"/>
      <c r="H20" s="143"/>
      <c r="I20" s="5"/>
      <c r="J20" s="5"/>
      <c r="K20" s="5"/>
      <c r="R20" s="21"/>
      <c r="AE20" s="21"/>
      <c r="AL20" s="148"/>
      <c r="AX20" s="148"/>
      <c r="AY20" s="148"/>
      <c r="AZ20" s="148"/>
      <c r="BA20" s="148"/>
      <c r="BB20" s="148"/>
      <c r="BC20" s="148"/>
      <c r="BD20" s="148"/>
      <c r="BE20" s="148"/>
      <c r="BF20" s="148"/>
      <c r="BG20" s="148"/>
      <c r="BH20" s="148"/>
      <c r="BI20" s="148"/>
      <c r="BJ20" s="148"/>
      <c r="BK20" s="148"/>
      <c r="BL20" s="148"/>
      <c r="BM20" s="148"/>
      <c r="BN20" s="148"/>
      <c r="BO20" s="148"/>
    </row>
    <row r="21" spans="2:67" x14ac:dyDescent="0.2">
      <c r="B21" s="5"/>
      <c r="C21" s="32"/>
      <c r="D21" s="5"/>
      <c r="E21" s="5"/>
      <c r="F21" s="5"/>
      <c r="G21" s="5"/>
      <c r="H21" s="143"/>
      <c r="I21" s="5"/>
      <c r="J21" s="5"/>
      <c r="K21" s="5"/>
      <c r="R21" s="21"/>
      <c r="AE21" s="21"/>
      <c r="AL21" s="148"/>
      <c r="AX21" s="148"/>
      <c r="AY21" s="148"/>
      <c r="AZ21" s="148"/>
      <c r="BA21" s="148"/>
      <c r="BB21" s="148"/>
      <c r="BC21" s="148"/>
      <c r="BD21" s="148"/>
      <c r="BE21" s="148"/>
      <c r="BF21" s="148"/>
      <c r="BG21" s="148"/>
      <c r="BH21" s="148"/>
      <c r="BI21" s="148"/>
      <c r="BJ21" s="148"/>
      <c r="BK21" s="148"/>
      <c r="BL21" s="148"/>
      <c r="BM21" s="148"/>
      <c r="BN21" s="148"/>
      <c r="BO21" s="148"/>
    </row>
    <row r="22" spans="2:67" x14ac:dyDescent="0.2">
      <c r="B22" s="5"/>
      <c r="C22" s="5"/>
      <c r="D22" s="5"/>
      <c r="E22" s="5"/>
      <c r="F22" s="5"/>
      <c r="G22" s="5"/>
      <c r="H22" s="143"/>
      <c r="I22" s="5"/>
      <c r="J22" s="5"/>
      <c r="K22" s="5"/>
      <c r="R22" s="21"/>
      <c r="AE22" s="21"/>
      <c r="AL22" s="148"/>
      <c r="AX22" s="148"/>
      <c r="AY22" s="148"/>
      <c r="AZ22" s="148"/>
      <c r="BA22" s="148"/>
      <c r="BB22" s="148"/>
      <c r="BC22" s="148"/>
      <c r="BD22" s="148"/>
      <c r="BE22" s="148"/>
      <c r="BF22" s="148"/>
      <c r="BG22" s="148"/>
      <c r="BH22" s="148"/>
      <c r="BI22" s="148"/>
      <c r="BJ22" s="148"/>
      <c r="BK22" s="148"/>
      <c r="BL22" s="148"/>
      <c r="BM22" s="148"/>
      <c r="BN22" s="148"/>
      <c r="BO22" s="148"/>
    </row>
    <row r="23" spans="2:67" x14ac:dyDescent="0.2">
      <c r="B23" s="5"/>
      <c r="C23" s="5"/>
      <c r="D23" s="5"/>
      <c r="E23" s="5"/>
      <c r="F23" s="5"/>
      <c r="G23" s="5"/>
      <c r="H23" s="143"/>
      <c r="I23" s="5"/>
      <c r="J23" s="5"/>
      <c r="K23" s="5"/>
      <c r="R23" s="21"/>
      <c r="AE23" s="21"/>
      <c r="AL23" s="148"/>
      <c r="AX23" s="148"/>
      <c r="AY23" s="148"/>
      <c r="AZ23" s="148"/>
      <c r="BA23" s="148"/>
      <c r="BB23" s="148"/>
      <c r="BC23" s="148"/>
      <c r="BD23" s="148"/>
      <c r="BE23" s="148"/>
      <c r="BF23" s="148"/>
      <c r="BG23" s="148"/>
      <c r="BH23" s="148"/>
      <c r="BI23" s="148"/>
      <c r="BJ23" s="148"/>
      <c r="BK23" s="148"/>
      <c r="BL23" s="148"/>
      <c r="BM23" s="148"/>
      <c r="BN23" s="148"/>
      <c r="BO23" s="148"/>
    </row>
    <row r="24" spans="2:67" x14ac:dyDescent="0.2">
      <c r="B24" s="5"/>
      <c r="C24" s="32"/>
      <c r="D24" s="5"/>
      <c r="E24" s="5"/>
      <c r="F24" s="5"/>
      <c r="G24" s="5"/>
      <c r="H24" s="143"/>
      <c r="I24" s="5"/>
      <c r="J24" s="5"/>
      <c r="K24" s="5"/>
      <c r="R24" s="21"/>
      <c r="AE24" s="21"/>
      <c r="AL24" s="148"/>
      <c r="AX24" s="148"/>
      <c r="AY24" s="148"/>
      <c r="AZ24" s="148"/>
      <c r="BA24" s="148"/>
      <c r="BB24" s="148"/>
      <c r="BC24" s="148"/>
      <c r="BD24" s="148"/>
      <c r="BE24" s="148"/>
      <c r="BF24" s="148"/>
      <c r="BG24" s="148"/>
      <c r="BH24" s="148"/>
      <c r="BI24" s="148"/>
      <c r="BJ24" s="148"/>
      <c r="BK24" s="148"/>
      <c r="BL24" s="148"/>
      <c r="BM24" s="148"/>
      <c r="BN24" s="148"/>
      <c r="BO24" s="148"/>
    </row>
    <row r="25" spans="2:67" x14ac:dyDescent="0.2">
      <c r="B25" s="5"/>
      <c r="C25" s="32"/>
      <c r="D25" s="5"/>
      <c r="E25" s="5"/>
      <c r="F25" s="5"/>
      <c r="G25" s="5"/>
      <c r="H25" s="143"/>
      <c r="I25" s="5"/>
      <c r="J25" s="5"/>
      <c r="K25" s="5"/>
      <c r="R25" s="21"/>
      <c r="AE25" s="21"/>
      <c r="AL25" s="148"/>
      <c r="AX25" s="148"/>
      <c r="AY25" s="148"/>
      <c r="AZ25" s="148"/>
      <c r="BA25" s="148"/>
      <c r="BB25" s="148"/>
      <c r="BC25" s="148"/>
      <c r="BD25" s="148"/>
      <c r="BE25" s="148"/>
      <c r="BF25" s="148"/>
      <c r="BG25" s="148"/>
      <c r="BH25" s="148"/>
      <c r="BI25" s="148"/>
      <c r="BJ25" s="148"/>
      <c r="BK25" s="148"/>
      <c r="BL25" s="148"/>
      <c r="BM25" s="148"/>
      <c r="BN25" s="148"/>
      <c r="BO25" s="148"/>
    </row>
    <row r="26" spans="2:67" x14ac:dyDescent="0.2">
      <c r="B26" s="5"/>
      <c r="C26" s="5"/>
      <c r="D26" s="32"/>
      <c r="E26" s="5"/>
      <c r="F26" s="5"/>
      <c r="G26" s="5"/>
      <c r="H26" s="143"/>
      <c r="I26" s="5"/>
      <c r="J26" s="5"/>
      <c r="K26" s="5"/>
      <c r="R26" s="21"/>
      <c r="AE26" s="21"/>
      <c r="AL26" s="148"/>
      <c r="AX26" s="148"/>
      <c r="AY26" s="148"/>
      <c r="AZ26" s="148"/>
      <c r="BA26" s="148"/>
      <c r="BB26" s="148"/>
      <c r="BC26" s="148"/>
      <c r="BD26" s="148"/>
      <c r="BE26" s="148"/>
      <c r="BF26" s="148"/>
      <c r="BG26" s="148"/>
      <c r="BH26" s="148"/>
      <c r="BI26" s="148"/>
      <c r="BJ26" s="148"/>
      <c r="BK26" s="148"/>
      <c r="BL26" s="148"/>
      <c r="BM26" s="148"/>
      <c r="BN26" s="148"/>
      <c r="BO26" s="148"/>
    </row>
    <row r="27" spans="2:67" x14ac:dyDescent="0.2">
      <c r="D27" s="4"/>
      <c r="H27" s="21"/>
      <c r="R27" s="21"/>
      <c r="AE27" s="21"/>
      <c r="AL27" s="148"/>
      <c r="AX27" s="148"/>
      <c r="AY27" s="148"/>
      <c r="AZ27" s="148"/>
      <c r="BA27" s="148"/>
      <c r="BB27" s="148"/>
      <c r="BC27" s="148"/>
      <c r="BD27" s="148"/>
      <c r="BE27" s="148"/>
      <c r="BF27" s="148"/>
      <c r="BG27" s="148"/>
      <c r="BH27" s="148"/>
      <c r="BI27" s="148"/>
      <c r="BJ27" s="148"/>
      <c r="BK27" s="148"/>
      <c r="BL27" s="148"/>
      <c r="BM27" s="148"/>
      <c r="BN27" s="148"/>
      <c r="BO27" s="148"/>
    </row>
    <row r="28" spans="2:67" x14ac:dyDescent="0.2">
      <c r="D28" s="4"/>
      <c r="H28" s="21"/>
      <c r="R28" s="21"/>
      <c r="AE28" s="21"/>
      <c r="AL28" s="148"/>
      <c r="AX28" s="148"/>
      <c r="AY28" s="148"/>
      <c r="AZ28" s="148"/>
      <c r="BA28" s="148"/>
      <c r="BB28" s="148"/>
      <c r="BC28" s="148"/>
      <c r="BD28" s="148"/>
      <c r="BE28" s="148"/>
      <c r="BF28" s="148"/>
      <c r="BG28" s="148"/>
      <c r="BH28" s="148"/>
      <c r="BI28" s="148"/>
      <c r="BJ28" s="148"/>
      <c r="BK28" s="148"/>
      <c r="BL28" s="148"/>
      <c r="BM28" s="148"/>
      <c r="BN28" s="148"/>
      <c r="BO28" s="148"/>
    </row>
    <row r="29" spans="2:67" x14ac:dyDescent="0.2">
      <c r="D29" s="44"/>
      <c r="H29" s="21"/>
      <c r="R29" s="21"/>
      <c r="AE29" s="21"/>
      <c r="AL29" s="148"/>
      <c r="AX29" s="148"/>
      <c r="AY29" s="148"/>
      <c r="AZ29" s="148"/>
      <c r="BA29" s="148"/>
      <c r="BB29" s="148"/>
      <c r="BC29" s="148"/>
      <c r="BD29" s="148"/>
      <c r="BE29" s="148"/>
      <c r="BF29" s="148"/>
      <c r="BG29" s="148"/>
      <c r="BH29" s="148"/>
      <c r="BI29" s="148"/>
      <c r="BJ29" s="148"/>
      <c r="BK29" s="148"/>
      <c r="BL29" s="148"/>
      <c r="BM29" s="148"/>
      <c r="BN29" s="148"/>
      <c r="BO29" s="148"/>
    </row>
    <row r="30" spans="2:67" x14ac:dyDescent="0.2">
      <c r="D30" s="4"/>
      <c r="H30" s="21"/>
      <c r="R30" s="21"/>
      <c r="AE30" s="21"/>
      <c r="AL30" s="148"/>
      <c r="AX30" s="148"/>
      <c r="AY30" s="148"/>
      <c r="AZ30" s="148"/>
      <c r="BA30" s="148"/>
      <c r="BB30" s="148"/>
      <c r="BC30" s="148"/>
      <c r="BD30" s="148"/>
      <c r="BE30" s="148"/>
      <c r="BF30" s="148"/>
      <c r="BG30" s="148"/>
      <c r="BH30" s="148"/>
      <c r="BI30" s="148"/>
      <c r="BJ30" s="148"/>
      <c r="BK30" s="148"/>
      <c r="BL30" s="148"/>
      <c r="BM30" s="148"/>
      <c r="BN30" s="148"/>
      <c r="BO30" s="148"/>
    </row>
    <row r="31" spans="2:67" x14ac:dyDescent="0.2">
      <c r="D31" s="4"/>
      <c r="H31" s="21"/>
      <c r="R31" s="21"/>
      <c r="AE31" s="21"/>
      <c r="AL31" s="148"/>
      <c r="AX31" s="148"/>
      <c r="AY31" s="148"/>
      <c r="AZ31" s="148"/>
      <c r="BA31" s="148"/>
      <c r="BB31" s="148"/>
      <c r="BC31" s="148"/>
      <c r="BD31" s="148"/>
      <c r="BE31" s="148"/>
      <c r="BF31" s="148"/>
      <c r="BG31" s="148"/>
      <c r="BH31" s="148"/>
      <c r="BI31" s="148"/>
      <c r="BJ31" s="148"/>
      <c r="BK31" s="148"/>
      <c r="BL31" s="148"/>
      <c r="BM31" s="148"/>
      <c r="BN31" s="148"/>
      <c r="BO31" s="148"/>
    </row>
    <row r="32" spans="2:67" ht="9.75" customHeight="1" x14ac:dyDescent="0.2">
      <c r="D32" s="4"/>
      <c r="H32" s="21"/>
      <c r="R32" s="21"/>
      <c r="AE32" s="21"/>
      <c r="AL32" s="148"/>
      <c r="AX32" s="148"/>
      <c r="AY32" s="148"/>
      <c r="AZ32" s="148"/>
      <c r="BA32" s="148"/>
      <c r="BB32" s="148"/>
      <c r="BC32" s="148"/>
      <c r="BD32" s="148"/>
      <c r="BE32" s="148"/>
      <c r="BF32" s="148"/>
      <c r="BG32" s="148"/>
      <c r="BH32" s="148"/>
      <c r="BI32" s="148"/>
      <c r="BJ32" s="148"/>
      <c r="BK32" s="148"/>
      <c r="BL32" s="148"/>
      <c r="BM32" s="148"/>
      <c r="BN32" s="148"/>
      <c r="BO32" s="148"/>
    </row>
    <row r="33" spans="4:67" hidden="1" x14ac:dyDescent="0.2">
      <c r="D33" s="4"/>
      <c r="H33" s="21"/>
      <c r="R33" s="21"/>
      <c r="AE33" s="21"/>
      <c r="AL33" s="148"/>
      <c r="AX33" s="148"/>
      <c r="AY33" s="148"/>
      <c r="AZ33" s="148"/>
      <c r="BA33" s="148"/>
      <c r="BB33" s="148"/>
      <c r="BC33" s="148"/>
      <c r="BD33" s="148"/>
      <c r="BE33" s="148"/>
      <c r="BF33" s="148"/>
      <c r="BG33" s="148"/>
      <c r="BH33" s="148"/>
      <c r="BI33" s="148"/>
      <c r="BJ33" s="148"/>
      <c r="BK33" s="148"/>
      <c r="BL33" s="148"/>
      <c r="BM33" s="148"/>
      <c r="BN33" s="148"/>
      <c r="BO33" s="148"/>
    </row>
    <row r="34" spans="4:67" hidden="1" x14ac:dyDescent="0.2">
      <c r="D34" s="4"/>
      <c r="H34" s="21"/>
      <c r="R34" s="21"/>
      <c r="AE34" s="21"/>
      <c r="AL34" s="148"/>
      <c r="AX34" s="148"/>
      <c r="AY34" s="148"/>
      <c r="AZ34" s="148"/>
      <c r="BA34" s="148"/>
      <c r="BB34" s="148"/>
      <c r="BC34" s="148"/>
      <c r="BD34" s="148"/>
      <c r="BE34" s="148"/>
      <c r="BF34" s="148"/>
      <c r="BG34" s="148"/>
      <c r="BH34" s="148"/>
      <c r="BI34" s="148"/>
      <c r="BJ34" s="148"/>
      <c r="BK34" s="148"/>
      <c r="BL34" s="148"/>
      <c r="BM34" s="148"/>
      <c r="BN34" s="148"/>
      <c r="BO34" s="148"/>
    </row>
    <row r="35" spans="4:67" hidden="1" x14ac:dyDescent="0.2">
      <c r="D35" s="4"/>
      <c r="H35" s="21"/>
      <c r="R35" s="21"/>
      <c r="AE35" s="21"/>
      <c r="AK35" s="148"/>
      <c r="AL35" s="148"/>
      <c r="AW35" s="148"/>
      <c r="AX35" s="148"/>
      <c r="AY35" s="148"/>
      <c r="AZ35" s="148"/>
      <c r="BA35" s="148"/>
      <c r="BB35" s="148"/>
      <c r="BC35" s="148"/>
      <c r="BD35" s="148"/>
      <c r="BE35" s="148"/>
      <c r="BF35" s="148"/>
      <c r="BG35" s="148"/>
      <c r="BH35" s="148"/>
      <c r="BI35" s="148"/>
      <c r="BJ35" s="148"/>
      <c r="BK35" s="148"/>
      <c r="BL35" s="148"/>
      <c r="BM35" s="148"/>
      <c r="BN35" s="148"/>
      <c r="BO35" s="148"/>
    </row>
    <row r="36" spans="4:67" hidden="1" x14ac:dyDescent="0.2">
      <c r="D36" s="4"/>
      <c r="H36" s="21"/>
      <c r="R36" s="21"/>
      <c r="AE36" s="21"/>
      <c r="AK36" s="148"/>
      <c r="AL36" s="148"/>
      <c r="AM36" s="148"/>
      <c r="AN36" s="148"/>
      <c r="AO36" s="148"/>
      <c r="AP36" s="148"/>
      <c r="AQ36" s="148"/>
      <c r="AR36" s="148"/>
      <c r="AS36" s="148"/>
      <c r="AT36" s="148"/>
      <c r="AU36" s="148"/>
      <c r="AV36" s="148"/>
      <c r="AW36" s="148"/>
      <c r="AX36" s="148"/>
      <c r="AY36" s="148"/>
      <c r="AZ36" s="148"/>
      <c r="BA36" s="148"/>
      <c r="BB36" s="148"/>
      <c r="BC36" s="148"/>
      <c r="BD36" s="148"/>
      <c r="BE36" s="148"/>
      <c r="BF36" s="148"/>
      <c r="BG36" s="148"/>
      <c r="BH36" s="148"/>
      <c r="BI36" s="148"/>
      <c r="BJ36" s="148"/>
      <c r="BK36" s="148"/>
      <c r="BL36" s="148"/>
      <c r="BM36" s="148"/>
      <c r="BN36" s="148"/>
      <c r="BO36" s="148"/>
    </row>
    <row r="37" spans="4:67" hidden="1" x14ac:dyDescent="0.2">
      <c r="D37" s="4"/>
      <c r="H37" s="21"/>
      <c r="R37" s="21"/>
      <c r="AE37" s="21"/>
      <c r="AK37" s="148"/>
      <c r="AL37" s="148"/>
      <c r="AX37" s="148"/>
      <c r="AY37" s="148"/>
      <c r="AZ37" s="148"/>
      <c r="BA37" s="148"/>
      <c r="BB37" s="148"/>
      <c r="BC37" s="148"/>
      <c r="BD37" s="148"/>
      <c r="BE37" s="148"/>
      <c r="BF37" s="148"/>
      <c r="BG37" s="148"/>
      <c r="BH37" s="148"/>
      <c r="BI37" s="148"/>
      <c r="BJ37" s="148"/>
      <c r="BK37" s="148"/>
      <c r="BL37" s="148"/>
      <c r="BM37" s="148"/>
      <c r="BN37" s="148"/>
      <c r="BO37" s="148"/>
    </row>
    <row r="38" spans="4:67" x14ac:dyDescent="0.2">
      <c r="D38" s="4"/>
      <c r="H38" s="21"/>
      <c r="R38" s="21"/>
      <c r="AE38" s="21"/>
      <c r="AK38" s="148"/>
      <c r="AL38" s="148"/>
      <c r="AX38" s="148"/>
      <c r="AY38" s="148"/>
      <c r="AZ38" s="148"/>
      <c r="BA38" s="148"/>
      <c r="BB38" s="148"/>
      <c r="BC38" s="148"/>
      <c r="BD38" s="148"/>
      <c r="BE38" s="148"/>
      <c r="BF38" s="148"/>
      <c r="BG38" s="148"/>
      <c r="BH38" s="148"/>
      <c r="BI38" s="148"/>
      <c r="BJ38" s="148"/>
      <c r="BK38" s="148"/>
      <c r="BL38" s="148"/>
      <c r="BM38" s="148"/>
      <c r="BN38" s="148"/>
      <c r="BO38" s="148"/>
    </row>
    <row r="39" spans="4:67" x14ac:dyDescent="0.2">
      <c r="D39" s="4"/>
      <c r="H39" s="21"/>
      <c r="R39" s="21"/>
      <c r="AE39" s="21"/>
      <c r="AK39" s="148"/>
      <c r="AL39" s="148"/>
      <c r="AX39" s="148"/>
      <c r="AY39" s="148"/>
      <c r="AZ39" s="148"/>
      <c r="BA39" s="148"/>
      <c r="BB39" s="148"/>
      <c r="BC39" s="148"/>
      <c r="BD39" s="148"/>
      <c r="BE39" s="148"/>
      <c r="BF39" s="148"/>
      <c r="BG39" s="148"/>
      <c r="BH39" s="148"/>
      <c r="BI39" s="148"/>
      <c r="BJ39" s="148"/>
      <c r="BK39" s="148"/>
      <c r="BL39" s="148"/>
      <c r="BM39" s="148"/>
      <c r="BN39" s="148"/>
      <c r="BO39" s="148"/>
    </row>
    <row r="40" spans="4:67" x14ac:dyDescent="0.2">
      <c r="D40" s="4"/>
      <c r="H40" s="21"/>
      <c r="R40" s="21"/>
      <c r="AE40" s="21"/>
      <c r="AK40" s="148"/>
      <c r="AL40" s="148"/>
      <c r="AX40" s="148"/>
      <c r="AY40" s="148"/>
      <c r="AZ40" s="148"/>
      <c r="BA40" s="148"/>
      <c r="BB40" s="148"/>
      <c r="BC40" s="148"/>
      <c r="BD40" s="148"/>
      <c r="BE40" s="148"/>
      <c r="BF40" s="148"/>
      <c r="BG40" s="148"/>
      <c r="BH40" s="148"/>
      <c r="BI40" s="148"/>
      <c r="BJ40" s="148"/>
      <c r="BK40" s="148"/>
      <c r="BL40" s="148"/>
      <c r="BM40" s="148"/>
      <c r="BN40" s="148"/>
      <c r="BO40" s="148"/>
    </row>
    <row r="41" spans="4:67" ht="3" customHeight="1" x14ac:dyDescent="0.2">
      <c r="D41" s="4"/>
      <c r="H41" s="21"/>
      <c r="R41" s="21"/>
      <c r="AE41" s="21"/>
      <c r="AK41" s="148"/>
      <c r="AL41" s="148"/>
      <c r="AX41" s="148"/>
      <c r="AY41" s="148"/>
      <c r="AZ41" s="148"/>
      <c r="BA41" s="148"/>
      <c r="BB41" s="148"/>
      <c r="BC41" s="148"/>
      <c r="BD41" s="148"/>
      <c r="BE41" s="148"/>
      <c r="BF41" s="148"/>
      <c r="BG41" s="148"/>
      <c r="BH41" s="148"/>
      <c r="BI41" s="148"/>
      <c r="BJ41" s="148"/>
      <c r="BK41" s="148"/>
      <c r="BL41" s="148"/>
      <c r="BM41" s="148"/>
      <c r="BN41" s="148"/>
      <c r="BO41" s="148"/>
    </row>
    <row r="42" spans="4:67" hidden="1" x14ac:dyDescent="0.2">
      <c r="D42" s="4"/>
      <c r="H42" s="21"/>
      <c r="R42" s="21"/>
      <c r="AE42" s="21"/>
      <c r="AK42" s="148"/>
      <c r="AL42" s="148"/>
      <c r="AX42" s="148"/>
      <c r="AY42" s="148"/>
      <c r="AZ42" s="148"/>
      <c r="BA42" s="148"/>
      <c r="BB42" s="148"/>
      <c r="BC42" s="148"/>
      <c r="BD42" s="148"/>
      <c r="BE42" s="148"/>
      <c r="BF42" s="148"/>
      <c r="BG42" s="148"/>
      <c r="BH42" s="148"/>
      <c r="BI42" s="148"/>
      <c r="BJ42" s="148"/>
      <c r="BK42" s="148"/>
      <c r="BL42" s="148"/>
      <c r="BM42" s="148"/>
      <c r="BN42" s="148"/>
      <c r="BO42" s="148"/>
    </row>
    <row r="43" spans="4:67" hidden="1" x14ac:dyDescent="0.2">
      <c r="D43" s="4"/>
      <c r="H43" s="21"/>
      <c r="R43" s="21"/>
      <c r="AE43" s="21"/>
      <c r="AK43" s="148"/>
      <c r="AL43" s="148"/>
      <c r="AX43" s="148"/>
      <c r="AY43" s="148"/>
      <c r="AZ43" s="148"/>
      <c r="BA43" s="148"/>
      <c r="BB43" s="148"/>
      <c r="BC43" s="148"/>
      <c r="BD43" s="148"/>
      <c r="BE43" s="148"/>
      <c r="BF43" s="148"/>
      <c r="BG43" s="148"/>
      <c r="BH43" s="148"/>
      <c r="BI43" s="148"/>
      <c r="BJ43" s="148"/>
      <c r="BK43" s="148"/>
      <c r="BL43" s="148"/>
      <c r="BM43" s="148"/>
      <c r="BN43" s="148"/>
      <c r="BO43" s="148"/>
    </row>
    <row r="44" spans="4:67" hidden="1" x14ac:dyDescent="0.2">
      <c r="D44" s="4"/>
      <c r="H44" s="21"/>
      <c r="R44" s="21"/>
      <c r="AE44" s="21"/>
      <c r="AK44" s="148"/>
      <c r="AL44" s="148"/>
      <c r="AX44" s="148"/>
      <c r="AY44" s="148"/>
      <c r="AZ44" s="148"/>
      <c r="BA44" s="148"/>
      <c r="BB44" s="148"/>
      <c r="BC44" s="148"/>
      <c r="BD44" s="148"/>
      <c r="BE44" s="148"/>
      <c r="BF44" s="148"/>
      <c r="BG44" s="148"/>
      <c r="BH44" s="148"/>
      <c r="BI44" s="148"/>
      <c r="BJ44" s="148"/>
      <c r="BK44" s="148"/>
      <c r="BL44" s="148"/>
      <c r="BM44" s="148"/>
      <c r="BN44" s="148"/>
      <c r="BO44" s="148"/>
    </row>
    <row r="45" spans="4:67" hidden="1" x14ac:dyDescent="0.2">
      <c r="D45" s="4"/>
      <c r="H45" s="21"/>
      <c r="R45" s="21"/>
      <c r="AE45" s="21"/>
      <c r="AK45" s="148"/>
      <c r="AL45" s="148"/>
      <c r="AX45" s="148"/>
      <c r="AY45" s="148"/>
      <c r="AZ45" s="148"/>
      <c r="BA45" s="148"/>
      <c r="BB45" s="148"/>
      <c r="BC45" s="148"/>
      <c r="BD45" s="148"/>
      <c r="BE45" s="148"/>
      <c r="BF45" s="148"/>
      <c r="BG45" s="148"/>
      <c r="BH45" s="148"/>
      <c r="BI45" s="148"/>
      <c r="BJ45" s="148"/>
      <c r="BK45" s="148"/>
      <c r="BL45" s="148"/>
      <c r="BM45" s="148"/>
      <c r="BN45" s="148"/>
      <c r="BO45" s="148"/>
    </row>
    <row r="46" spans="4:67" x14ac:dyDescent="0.2">
      <c r="D46" s="4"/>
      <c r="H46" s="21"/>
      <c r="R46" s="21"/>
      <c r="S46" s="148"/>
      <c r="T46" s="148"/>
      <c r="U46" s="148"/>
      <c r="V46" s="148"/>
      <c r="W46" s="148"/>
      <c r="X46" s="148"/>
      <c r="Y46" s="148"/>
      <c r="Z46" s="148"/>
      <c r="AA46" s="148"/>
      <c r="AB46" s="148"/>
      <c r="AC46" s="148"/>
      <c r="AD46" s="148"/>
      <c r="AE46" s="21"/>
      <c r="AK46" s="148"/>
      <c r="AL46" s="148"/>
      <c r="AX46" s="148"/>
      <c r="AY46" s="148"/>
      <c r="AZ46" s="148"/>
      <c r="BA46" s="148"/>
      <c r="BB46" s="148"/>
      <c r="BC46" s="148"/>
      <c r="BD46" s="148"/>
      <c r="BE46" s="148"/>
      <c r="BF46" s="148"/>
      <c r="BG46" s="148"/>
      <c r="BH46" s="148"/>
      <c r="BI46" s="148"/>
      <c r="BJ46" s="148"/>
      <c r="BK46" s="148"/>
      <c r="BL46" s="148"/>
      <c r="BM46" s="148"/>
      <c r="BN46" s="148"/>
      <c r="BO46" s="148"/>
    </row>
    <row r="47" spans="4:67" x14ac:dyDescent="0.2">
      <c r="D47" s="4"/>
      <c r="H47" s="21"/>
      <c r="R47" s="21"/>
      <c r="S47" s="148"/>
      <c r="T47" s="148"/>
      <c r="U47" s="148"/>
      <c r="V47" s="148"/>
      <c r="W47" s="148"/>
      <c r="X47" s="148"/>
      <c r="Y47" s="148"/>
      <c r="Z47" s="148"/>
      <c r="AA47" s="148"/>
      <c r="AB47" s="148"/>
      <c r="AC47" s="148"/>
      <c r="AD47" s="148"/>
      <c r="AE47" s="21"/>
      <c r="AK47" s="148"/>
      <c r="AL47" s="148"/>
      <c r="AX47" s="148"/>
      <c r="AY47" s="148"/>
      <c r="AZ47" s="148"/>
      <c r="BA47" s="148"/>
      <c r="BB47" s="148"/>
      <c r="BC47" s="148"/>
      <c r="BD47" s="148"/>
      <c r="BE47" s="148"/>
      <c r="BF47" s="148"/>
      <c r="BG47" s="148"/>
      <c r="BH47" s="148"/>
      <c r="BI47" s="148"/>
      <c r="BJ47" s="148"/>
      <c r="BK47" s="148"/>
      <c r="BL47" s="148"/>
      <c r="BM47" s="148"/>
      <c r="BN47" s="148"/>
      <c r="BO47" s="148"/>
    </row>
    <row r="48" spans="4:67" x14ac:dyDescent="0.2">
      <c r="D48" s="4"/>
      <c r="H48" s="21"/>
      <c r="R48" s="21"/>
      <c r="AC48" s="148"/>
      <c r="AD48" s="148"/>
      <c r="AE48" s="21"/>
      <c r="AF48" s="148"/>
      <c r="AG48" s="148"/>
      <c r="AK48" s="148"/>
      <c r="AL48" s="148"/>
      <c r="AX48" s="148"/>
      <c r="AY48" s="148"/>
      <c r="AZ48" s="148"/>
      <c r="BA48" s="148"/>
      <c r="BB48" s="148"/>
      <c r="BC48" s="148"/>
      <c r="BD48" s="148"/>
      <c r="BE48" s="148"/>
      <c r="BF48" s="148"/>
      <c r="BG48" s="148"/>
      <c r="BH48" s="148"/>
      <c r="BI48" s="148"/>
      <c r="BJ48" s="148"/>
      <c r="BK48" s="148"/>
      <c r="BL48" s="148"/>
      <c r="BM48" s="148"/>
      <c r="BN48" s="148"/>
      <c r="BO48" s="148"/>
    </row>
    <row r="49" spans="1:67" x14ac:dyDescent="0.2">
      <c r="D49" s="4"/>
      <c r="H49" s="21"/>
      <c r="R49" s="21"/>
      <c r="AC49" s="148"/>
      <c r="AD49" s="148"/>
      <c r="AE49" s="21"/>
      <c r="AF49" s="148"/>
      <c r="AG49" s="148"/>
      <c r="AK49" s="148"/>
      <c r="AL49" s="148"/>
      <c r="AX49" s="148"/>
      <c r="AY49" s="148"/>
      <c r="AZ49" s="148"/>
      <c r="BA49" s="148"/>
      <c r="BB49" s="148"/>
      <c r="BC49" s="148"/>
      <c r="BD49" s="148"/>
      <c r="BE49" s="148"/>
      <c r="BF49" s="148"/>
      <c r="BG49" s="148"/>
      <c r="BH49" s="148"/>
      <c r="BI49" s="148"/>
      <c r="BJ49" s="148"/>
      <c r="BK49" s="148"/>
      <c r="BL49" s="148"/>
      <c r="BM49" s="148"/>
      <c r="BN49" s="148"/>
      <c r="BO49" s="148"/>
    </row>
    <row r="50" spans="1:67" x14ac:dyDescent="0.2">
      <c r="D50" s="4"/>
      <c r="H50" s="21"/>
      <c r="R50" s="21"/>
      <c r="AC50" s="148"/>
      <c r="AD50" s="148"/>
      <c r="AE50" s="21"/>
      <c r="AF50" s="148"/>
      <c r="AG50" s="148"/>
      <c r="AK50" s="148"/>
      <c r="AL50" s="148"/>
      <c r="AX50" s="148"/>
      <c r="AY50" s="148"/>
      <c r="AZ50" s="148"/>
      <c r="BA50" s="148"/>
      <c r="BB50" s="148"/>
      <c r="BC50" s="148"/>
      <c r="BD50" s="148"/>
      <c r="BE50" s="148"/>
      <c r="BF50" s="148"/>
      <c r="BG50" s="148"/>
      <c r="BH50" s="148"/>
      <c r="BI50" s="148"/>
      <c r="BJ50" s="148"/>
      <c r="BK50" s="148"/>
      <c r="BL50" s="148"/>
      <c r="BM50" s="148"/>
      <c r="BN50" s="148"/>
      <c r="BO50" s="148"/>
    </row>
    <row r="51" spans="1:67" ht="12" customHeight="1" x14ac:dyDescent="0.2">
      <c r="D51" s="4"/>
      <c r="H51" s="21"/>
      <c r="R51" s="21"/>
      <c r="AC51" s="148"/>
      <c r="AD51" s="148"/>
      <c r="AE51" s="21"/>
      <c r="AF51" s="148"/>
      <c r="AG51" s="148"/>
      <c r="AK51" s="148"/>
      <c r="AL51" s="148"/>
      <c r="AX51" s="148"/>
      <c r="AY51" s="148"/>
      <c r="AZ51" s="148"/>
      <c r="BA51" s="148"/>
      <c r="BB51" s="148"/>
      <c r="BC51" s="148"/>
      <c r="BD51" s="148"/>
      <c r="BE51" s="148"/>
      <c r="BF51" s="148"/>
      <c r="BG51" s="148"/>
      <c r="BH51" s="148"/>
      <c r="BI51" s="148"/>
      <c r="BJ51" s="148"/>
      <c r="BK51" s="148"/>
      <c r="BL51" s="148"/>
      <c r="BM51" s="148"/>
      <c r="BN51" s="148"/>
      <c r="BO51" s="148"/>
    </row>
    <row r="52" spans="1:67" hidden="1" x14ac:dyDescent="0.2">
      <c r="D52" s="4"/>
      <c r="H52" s="21"/>
      <c r="R52" s="21"/>
      <c r="AC52" s="148"/>
      <c r="AD52" s="148"/>
      <c r="AE52" s="21"/>
      <c r="AF52" s="148"/>
      <c r="AG52" s="148"/>
      <c r="AK52" s="148"/>
      <c r="AL52" s="148"/>
      <c r="AX52" s="148"/>
      <c r="AY52" s="148"/>
      <c r="AZ52" s="148"/>
      <c r="BA52" s="148"/>
      <c r="BB52" s="148"/>
      <c r="BC52" s="148"/>
      <c r="BD52" s="148"/>
      <c r="BE52" s="148"/>
      <c r="BF52" s="148"/>
      <c r="BG52" s="148"/>
      <c r="BH52" s="148"/>
      <c r="BI52" s="148"/>
      <c r="BJ52" s="148"/>
      <c r="BK52" s="148"/>
      <c r="BL52" s="148"/>
      <c r="BM52" s="148"/>
      <c r="BN52" s="148"/>
      <c r="BO52" s="148"/>
    </row>
    <row r="53" spans="1:67" hidden="1" x14ac:dyDescent="0.2">
      <c r="D53" s="4"/>
      <c r="H53" s="21"/>
      <c r="R53" s="21"/>
      <c r="AC53" s="148"/>
      <c r="AD53" s="148"/>
      <c r="AE53" s="21"/>
      <c r="AF53" s="148"/>
      <c r="AG53" s="148"/>
      <c r="AK53" s="148"/>
      <c r="AL53" s="148"/>
      <c r="AX53" s="148"/>
      <c r="AY53" s="148"/>
      <c r="AZ53" s="148"/>
      <c r="BA53" s="148"/>
      <c r="BB53" s="148"/>
      <c r="BC53" s="148"/>
      <c r="BD53" s="148"/>
      <c r="BE53" s="148"/>
      <c r="BF53" s="148"/>
      <c r="BG53" s="148"/>
      <c r="BH53" s="148"/>
      <c r="BI53" s="148"/>
      <c r="BJ53" s="148"/>
      <c r="BK53" s="148"/>
      <c r="BL53" s="148"/>
      <c r="BM53" s="148"/>
      <c r="BN53" s="148"/>
      <c r="BO53" s="148"/>
    </row>
    <row r="54" spans="1:67" hidden="1" x14ac:dyDescent="0.2">
      <c r="D54" s="4"/>
      <c r="H54" s="21"/>
      <c r="R54" s="21"/>
      <c r="AC54" s="148"/>
      <c r="AD54" s="148"/>
      <c r="AE54" s="21"/>
      <c r="AF54" s="148"/>
      <c r="AG54" s="148"/>
      <c r="AK54" s="148"/>
      <c r="AL54" s="148"/>
      <c r="AX54" s="148"/>
      <c r="AY54" s="148"/>
      <c r="AZ54" s="148"/>
      <c r="BA54" s="148"/>
      <c r="BB54" s="148"/>
      <c r="BC54" s="148"/>
      <c r="BD54" s="148"/>
      <c r="BE54" s="148"/>
      <c r="BF54" s="148"/>
      <c r="BG54" s="148"/>
      <c r="BH54" s="148"/>
      <c r="BI54" s="148"/>
      <c r="BJ54" s="148"/>
      <c r="BK54" s="148"/>
      <c r="BL54" s="148"/>
      <c r="BM54" s="148"/>
      <c r="BN54" s="148"/>
      <c r="BO54" s="148"/>
    </row>
    <row r="55" spans="1:67" hidden="1" x14ac:dyDescent="0.2">
      <c r="A55" t="s">
        <v>301</v>
      </c>
      <c r="D55" s="4"/>
      <c r="H55" s="21"/>
      <c r="R55" s="150"/>
      <c r="AC55" s="148"/>
      <c r="AD55" s="148"/>
      <c r="AE55" s="150"/>
      <c r="AF55" s="148"/>
      <c r="AG55" s="148"/>
      <c r="AH55" s="148"/>
      <c r="AI55" s="148"/>
      <c r="AJ55" s="148"/>
      <c r="AK55" s="148"/>
      <c r="AL55" s="148"/>
      <c r="AM55" s="148"/>
      <c r="AN55" s="148"/>
      <c r="AO55" s="148"/>
      <c r="AP55" s="148"/>
      <c r="AQ55" s="148"/>
      <c r="AR55" s="148"/>
      <c r="AS55" s="148"/>
      <c r="AT55" s="148"/>
      <c r="AU55" s="148"/>
      <c r="AV55" s="148"/>
      <c r="AW55" s="148"/>
      <c r="AX55" s="148"/>
      <c r="AY55" s="148"/>
      <c r="AZ55" s="148"/>
      <c r="BA55" s="148"/>
      <c r="BB55" s="148"/>
      <c r="BC55" s="148"/>
      <c r="BD55" s="148"/>
      <c r="BE55" s="148"/>
      <c r="BF55" s="148"/>
      <c r="BG55" s="148"/>
      <c r="BH55" s="148"/>
      <c r="BI55" s="148"/>
      <c r="BJ55" s="148"/>
      <c r="BK55" s="148"/>
      <c r="BL55" s="148"/>
      <c r="BM55" s="148"/>
      <c r="BN55" s="148"/>
      <c r="BO55" s="148"/>
    </row>
    <row r="56" spans="1:67" x14ac:dyDescent="0.2">
      <c r="A56" s="21"/>
      <c r="B56" s="21"/>
      <c r="C56" s="21"/>
      <c r="D56" s="14"/>
      <c r="E56" s="21"/>
      <c r="F56" s="21"/>
      <c r="G56" s="141"/>
      <c r="H56" s="21"/>
      <c r="I56" s="148"/>
      <c r="J56" s="148"/>
      <c r="K56" s="148"/>
      <c r="L56" s="148"/>
      <c r="M56" s="148"/>
      <c r="N56" s="148"/>
      <c r="O56" s="148"/>
      <c r="P56" s="148"/>
      <c r="Q56" s="148"/>
      <c r="R56" s="21"/>
      <c r="S56" s="21"/>
      <c r="T56" s="21"/>
      <c r="U56" s="21"/>
      <c r="V56" s="21"/>
      <c r="W56" s="21"/>
      <c r="X56" s="21"/>
      <c r="Y56" s="21"/>
      <c r="Z56" s="21"/>
      <c r="AA56" s="21"/>
      <c r="AB56" s="21"/>
      <c r="AC56" s="21"/>
      <c r="AD56" s="141"/>
      <c r="AE56" s="21"/>
      <c r="AF56" s="21"/>
      <c r="AG56" s="21"/>
      <c r="AH56" s="21"/>
      <c r="AI56" s="21"/>
      <c r="AJ56" s="21"/>
      <c r="AK56" s="21"/>
      <c r="AL56" s="21"/>
      <c r="AM56" s="21"/>
      <c r="AN56" s="21"/>
      <c r="AO56" s="141"/>
      <c r="AP56" s="21"/>
      <c r="AQ56" s="148"/>
      <c r="AR56" s="148"/>
      <c r="AS56" s="148"/>
      <c r="AT56" s="148"/>
      <c r="AU56" s="148"/>
      <c r="AV56" s="148"/>
      <c r="AW56" s="148"/>
      <c r="AX56" s="148"/>
      <c r="AY56" s="148"/>
      <c r="AZ56" s="148"/>
      <c r="BA56" s="148"/>
      <c r="BB56" s="148"/>
      <c r="BC56" s="148"/>
      <c r="BD56" s="148"/>
      <c r="BE56" s="148"/>
      <c r="BF56" s="148"/>
      <c r="BG56" s="148"/>
      <c r="BH56" s="148"/>
      <c r="BI56" s="148"/>
      <c r="BJ56" s="148"/>
      <c r="BK56" s="148"/>
      <c r="BL56" s="148"/>
      <c r="BM56" s="148"/>
      <c r="BN56" s="148"/>
      <c r="BO56" s="148"/>
    </row>
    <row r="57" spans="1:67" x14ac:dyDescent="0.2">
      <c r="D57" s="4"/>
      <c r="H57" s="21"/>
      <c r="R57" s="151"/>
      <c r="AC57" s="148"/>
      <c r="AD57" s="148"/>
      <c r="AE57" s="148"/>
      <c r="AF57" s="148"/>
      <c r="AG57" s="148"/>
      <c r="AH57" s="148"/>
      <c r="AI57" s="148"/>
      <c r="AJ57" s="148"/>
      <c r="AK57" s="148"/>
      <c r="AL57" s="148"/>
      <c r="AM57" s="148"/>
      <c r="AN57" s="148"/>
      <c r="AO57" s="148"/>
      <c r="AP57" s="21"/>
      <c r="AQ57" s="148"/>
      <c r="AR57" s="148"/>
      <c r="AS57" s="148"/>
      <c r="AT57" s="148"/>
      <c r="AU57" s="148"/>
      <c r="AV57" s="148"/>
      <c r="AW57" s="148"/>
      <c r="AX57" s="148"/>
      <c r="AY57" s="148"/>
      <c r="AZ57" s="148"/>
      <c r="BA57" s="148"/>
      <c r="BB57" s="148"/>
      <c r="BC57" s="148"/>
      <c r="BD57" s="148"/>
      <c r="BE57" s="148"/>
      <c r="BF57" s="148"/>
      <c r="BG57" s="148"/>
      <c r="BH57" s="148"/>
      <c r="BI57" s="148"/>
      <c r="BJ57" s="148"/>
      <c r="BK57" s="148"/>
      <c r="BL57" s="148"/>
      <c r="BM57" s="148"/>
      <c r="BN57" s="148"/>
      <c r="BO57" s="148"/>
    </row>
    <row r="58" spans="1:67" x14ac:dyDescent="0.2">
      <c r="H58" s="21"/>
      <c r="R58" s="21"/>
      <c r="AC58" s="148"/>
      <c r="AD58" s="148"/>
      <c r="AE58" s="148"/>
      <c r="AF58" s="148"/>
      <c r="AG58" s="148"/>
      <c r="AH58" s="148"/>
      <c r="AI58" s="148"/>
      <c r="AJ58" s="148"/>
      <c r="AK58" s="148"/>
      <c r="AL58" s="148"/>
      <c r="AM58" s="148"/>
      <c r="AN58" s="148"/>
      <c r="AO58" s="148"/>
      <c r="AP58" s="21"/>
      <c r="AQ58" s="148"/>
      <c r="AR58" s="148"/>
      <c r="AS58" s="148"/>
      <c r="AT58" s="148"/>
      <c r="AU58" s="148"/>
      <c r="AV58" s="148"/>
      <c r="AW58" s="148"/>
      <c r="AX58" s="148"/>
      <c r="AY58" s="148"/>
      <c r="AZ58" s="148"/>
      <c r="BA58" s="148"/>
      <c r="BB58" s="148"/>
      <c r="BC58" s="148"/>
      <c r="BD58" s="148"/>
      <c r="BE58" s="148"/>
      <c r="BF58" s="148"/>
      <c r="BG58" s="148"/>
      <c r="BH58" s="148"/>
      <c r="BI58" s="148"/>
      <c r="BJ58" s="148"/>
      <c r="BK58" s="148"/>
      <c r="BL58" s="148"/>
      <c r="BM58" s="148"/>
      <c r="BN58" s="148"/>
      <c r="BO58" s="148"/>
    </row>
    <row r="59" spans="1:67" x14ac:dyDescent="0.2">
      <c r="D59" s="4"/>
      <c r="H59" s="21"/>
      <c r="R59" s="21"/>
      <c r="AC59" s="148"/>
      <c r="AD59" s="148"/>
      <c r="AE59" s="148"/>
      <c r="AF59" s="148"/>
      <c r="AG59" s="148"/>
      <c r="AH59" s="148"/>
      <c r="AI59" s="148"/>
      <c r="AJ59" s="148"/>
      <c r="AK59" s="148"/>
      <c r="AL59" s="148"/>
      <c r="AM59" s="148"/>
      <c r="AN59" s="148"/>
      <c r="AO59" s="148"/>
      <c r="AP59" s="21"/>
      <c r="AQ59" s="148"/>
      <c r="AR59" s="148"/>
      <c r="AS59" s="148"/>
      <c r="AT59" s="148"/>
      <c r="AU59" s="148"/>
      <c r="AV59" s="148"/>
      <c r="AW59" s="148"/>
      <c r="AX59" s="148"/>
      <c r="AY59" s="148"/>
      <c r="AZ59" s="148"/>
      <c r="BA59" s="148"/>
      <c r="BB59" s="148"/>
      <c r="BC59" s="148"/>
      <c r="BD59" s="148"/>
      <c r="BE59" s="148"/>
      <c r="BF59" s="148"/>
      <c r="BG59" s="148"/>
      <c r="BH59" s="148"/>
      <c r="BI59" s="148"/>
      <c r="BJ59" s="148"/>
      <c r="BK59" s="148"/>
      <c r="BL59" s="148"/>
      <c r="BM59" s="148"/>
      <c r="BN59" s="148"/>
      <c r="BO59" s="148"/>
    </row>
    <row r="60" spans="1:67" x14ac:dyDescent="0.2">
      <c r="H60" s="21"/>
      <c r="R60" s="21"/>
      <c r="AC60" s="148"/>
      <c r="AD60" s="148"/>
      <c r="AE60" s="148"/>
      <c r="AF60" s="148"/>
      <c r="AG60" s="148"/>
      <c r="AH60" s="148"/>
      <c r="AI60" s="148"/>
      <c r="AJ60" s="148"/>
      <c r="AK60" s="148"/>
      <c r="AL60" s="148"/>
      <c r="AM60" s="148"/>
      <c r="AN60" s="148"/>
      <c r="AO60" s="148"/>
      <c r="AP60" s="21"/>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c r="BN60" s="148"/>
      <c r="BO60" s="148"/>
    </row>
    <row r="61" spans="1:67" x14ac:dyDescent="0.2">
      <c r="D61" s="4"/>
      <c r="H61" s="21"/>
      <c r="R61" s="21"/>
      <c r="AC61" s="148"/>
      <c r="AD61" s="148"/>
      <c r="AE61" s="148"/>
      <c r="AF61" s="148"/>
      <c r="AG61" s="148"/>
      <c r="AH61" s="148"/>
      <c r="AI61" s="148"/>
      <c r="AJ61" s="148"/>
      <c r="AK61" s="148"/>
      <c r="AL61" s="148"/>
      <c r="AM61" s="148"/>
      <c r="AN61" s="148"/>
      <c r="AO61" s="148"/>
      <c r="AP61" s="21"/>
      <c r="AQ61" s="148"/>
      <c r="AR61" s="148"/>
      <c r="AS61" s="148"/>
      <c r="AT61" s="148"/>
      <c r="AU61" s="148"/>
      <c r="AV61" s="148"/>
      <c r="AW61" s="148"/>
      <c r="AX61" s="148"/>
      <c r="AY61" s="148"/>
      <c r="AZ61" s="148"/>
      <c r="BA61" s="148"/>
      <c r="BB61" s="148"/>
      <c r="BC61" s="148"/>
      <c r="BD61" s="148"/>
      <c r="BE61" s="148"/>
      <c r="BF61" s="148"/>
      <c r="BG61" s="148"/>
      <c r="BH61" s="148"/>
      <c r="BI61" s="148"/>
      <c r="BJ61" s="148"/>
      <c r="BK61" s="148"/>
      <c r="BL61" s="148"/>
      <c r="BM61" s="148"/>
      <c r="BN61" s="148"/>
      <c r="BO61" s="148"/>
    </row>
    <row r="62" spans="1:67" x14ac:dyDescent="0.2">
      <c r="D62" s="4"/>
      <c r="H62" s="21"/>
      <c r="R62" s="21"/>
      <c r="AC62" s="148"/>
      <c r="AD62" s="148"/>
      <c r="AE62" s="148"/>
      <c r="AF62" s="148"/>
      <c r="AG62" s="148"/>
      <c r="AH62" s="148"/>
      <c r="AI62" s="148"/>
      <c r="AJ62" s="148"/>
      <c r="AK62" s="148"/>
      <c r="AL62" s="148"/>
      <c r="AM62" s="148"/>
      <c r="AN62" s="148"/>
      <c r="AO62" s="148"/>
      <c r="AP62" s="21"/>
      <c r="AQ62" s="148"/>
      <c r="AR62" s="148"/>
      <c r="AS62" s="148"/>
      <c r="AT62" s="148"/>
      <c r="AU62" s="148"/>
      <c r="AV62" s="148"/>
      <c r="AW62" s="148"/>
      <c r="AX62" s="148"/>
      <c r="AY62" s="148"/>
      <c r="AZ62" s="148"/>
      <c r="BA62" s="148"/>
      <c r="BB62" s="148"/>
      <c r="BC62" s="148"/>
      <c r="BD62" s="148"/>
      <c r="BE62" s="148"/>
      <c r="BF62" s="148"/>
      <c r="BG62" s="148"/>
      <c r="BH62" s="148"/>
      <c r="BI62" s="148"/>
      <c r="BJ62" s="148"/>
      <c r="BK62" s="148"/>
      <c r="BL62" s="148"/>
      <c r="BM62" s="148"/>
      <c r="BN62" s="148"/>
      <c r="BO62" s="148"/>
    </row>
    <row r="63" spans="1:67" x14ac:dyDescent="0.2">
      <c r="D63" s="4"/>
      <c r="H63" s="21"/>
      <c r="R63" s="21"/>
      <c r="AC63" s="148"/>
      <c r="AD63" s="148"/>
      <c r="AE63" s="148"/>
      <c r="AF63" s="148"/>
      <c r="AG63" s="148"/>
      <c r="AH63" s="148"/>
      <c r="AI63" s="148"/>
      <c r="AJ63" s="148"/>
      <c r="AK63" s="148"/>
      <c r="AL63" s="148"/>
      <c r="AM63" s="148"/>
      <c r="AN63" s="148"/>
      <c r="AO63" s="148"/>
      <c r="AP63" s="21"/>
      <c r="AQ63" s="148"/>
      <c r="AR63" s="148"/>
      <c r="AS63" s="148"/>
      <c r="AT63" s="148"/>
      <c r="AU63" s="148"/>
      <c r="AV63" s="148"/>
      <c r="AW63" s="148"/>
      <c r="AX63" s="148"/>
      <c r="AY63" s="148"/>
      <c r="AZ63" s="148"/>
      <c r="BA63" s="148"/>
      <c r="BB63" s="148"/>
      <c r="BC63" s="148"/>
      <c r="BD63" s="148"/>
      <c r="BE63" s="148"/>
      <c r="BF63" s="148"/>
      <c r="BG63" s="148"/>
      <c r="BH63" s="148"/>
      <c r="BI63" s="148"/>
      <c r="BJ63" s="148"/>
      <c r="BK63" s="148"/>
      <c r="BL63" s="148"/>
      <c r="BM63" s="148"/>
      <c r="BN63" s="148"/>
      <c r="BO63" s="148"/>
    </row>
    <row r="64" spans="1:67" x14ac:dyDescent="0.2">
      <c r="D64" s="4"/>
      <c r="H64" s="21"/>
      <c r="R64" s="21"/>
      <c r="S64" s="148"/>
      <c r="T64" s="148"/>
      <c r="U64" s="148"/>
      <c r="V64" s="148"/>
      <c r="W64" s="148"/>
      <c r="X64" s="148"/>
      <c r="Y64" s="148"/>
      <c r="Z64" s="148"/>
      <c r="AA64" s="148"/>
      <c r="AB64" s="148"/>
      <c r="AC64" s="148"/>
      <c r="AD64" s="148"/>
      <c r="AE64" s="148"/>
      <c r="AF64" s="148"/>
      <c r="AG64" s="148"/>
      <c r="AH64" s="148"/>
      <c r="AI64" s="148"/>
      <c r="AJ64" s="148"/>
      <c r="AK64" s="148"/>
      <c r="AL64" s="148"/>
      <c r="AM64" s="148"/>
      <c r="AN64" s="148"/>
      <c r="AO64" s="148"/>
      <c r="AP64" s="21"/>
      <c r="AQ64" s="148"/>
      <c r="AR64" s="148"/>
      <c r="AS64" s="148"/>
      <c r="AT64" s="148"/>
      <c r="AU64" s="148"/>
      <c r="AV64" s="148"/>
      <c r="AW64" s="148"/>
      <c r="AX64" s="148"/>
      <c r="AY64" s="148"/>
      <c r="AZ64" s="148"/>
      <c r="BA64" s="148"/>
      <c r="BB64" s="148"/>
      <c r="BC64" s="148"/>
      <c r="BD64" s="148"/>
      <c r="BE64" s="148"/>
      <c r="BF64" s="148"/>
      <c r="BG64" s="148"/>
      <c r="BH64" s="148"/>
      <c r="BI64" s="148"/>
      <c r="BJ64" s="148"/>
      <c r="BK64" s="148"/>
      <c r="BL64" s="148"/>
      <c r="BM64" s="148"/>
      <c r="BN64" s="148"/>
      <c r="BO64" s="148"/>
    </row>
    <row r="65" spans="4:67" x14ac:dyDescent="0.2">
      <c r="D65" s="4"/>
      <c r="H65" s="21"/>
      <c r="R65" s="21"/>
      <c r="S65" s="148"/>
      <c r="T65" s="148"/>
      <c r="U65" s="148"/>
      <c r="V65" s="148"/>
      <c r="W65" s="148"/>
      <c r="X65" s="148"/>
      <c r="Y65" s="148"/>
      <c r="Z65" s="148"/>
      <c r="AA65" s="148"/>
      <c r="AB65" s="148"/>
      <c r="AC65" s="148"/>
      <c r="AD65" s="148"/>
      <c r="AE65" s="148"/>
      <c r="AF65" s="148"/>
      <c r="AG65" s="148"/>
      <c r="AH65" s="148"/>
      <c r="AI65" s="148"/>
      <c r="AJ65" s="148"/>
      <c r="AK65" s="148"/>
      <c r="AL65" s="148"/>
      <c r="AM65" s="148"/>
      <c r="AN65" s="148"/>
      <c r="AO65" s="148"/>
      <c r="AP65" s="21"/>
      <c r="AQ65" s="148"/>
      <c r="AR65" s="148"/>
      <c r="AS65" s="148"/>
      <c r="AT65" s="148"/>
      <c r="AU65" s="148"/>
      <c r="AV65" s="148"/>
      <c r="AW65" s="148"/>
      <c r="AX65" s="148"/>
      <c r="AY65" s="148"/>
      <c r="AZ65" s="148"/>
      <c r="BA65" s="148"/>
      <c r="BB65" s="148"/>
      <c r="BC65" s="148"/>
      <c r="BD65" s="148"/>
      <c r="BE65" s="148"/>
      <c r="BF65" s="148"/>
      <c r="BG65" s="148"/>
      <c r="BH65" s="148"/>
      <c r="BI65" s="148"/>
      <c r="BJ65" s="148"/>
      <c r="BK65" s="148"/>
      <c r="BL65" s="148"/>
      <c r="BM65" s="148"/>
      <c r="BN65" s="148"/>
      <c r="BO65" s="148"/>
    </row>
    <row r="66" spans="4:67" x14ac:dyDescent="0.2">
      <c r="D66" s="4"/>
      <c r="H66" s="21"/>
      <c r="R66" s="21"/>
      <c r="S66" s="148"/>
      <c r="T66" s="148"/>
      <c r="U66" s="148"/>
      <c r="V66" s="148"/>
      <c r="W66" s="148"/>
      <c r="X66" s="148"/>
      <c r="Y66" s="148"/>
      <c r="Z66" s="148"/>
      <c r="AA66" s="148"/>
      <c r="AB66" s="148"/>
      <c r="AC66" s="148"/>
      <c r="AD66" s="148"/>
      <c r="AE66" s="148"/>
      <c r="AF66" s="148"/>
      <c r="AG66" s="148"/>
      <c r="AH66" s="148"/>
      <c r="AI66" s="148"/>
      <c r="AJ66" s="148"/>
      <c r="AK66" s="148"/>
      <c r="AL66" s="148"/>
      <c r="AM66" s="148"/>
      <c r="AN66" s="148"/>
      <c r="AO66" s="148"/>
      <c r="AP66" s="21"/>
      <c r="AQ66" s="148"/>
      <c r="AR66" s="148"/>
      <c r="AS66" s="148"/>
      <c r="AT66" s="148"/>
      <c r="AU66" s="148"/>
      <c r="AV66" s="148"/>
      <c r="AW66" s="148"/>
      <c r="AX66" s="148"/>
      <c r="AY66" s="148"/>
      <c r="AZ66" s="148"/>
      <c r="BA66" s="148"/>
      <c r="BB66" s="148"/>
      <c r="BC66" s="148"/>
      <c r="BD66" s="148"/>
      <c r="BE66" s="148"/>
      <c r="BF66" s="148"/>
      <c r="BG66" s="148"/>
      <c r="BH66" s="148"/>
      <c r="BI66" s="148"/>
      <c r="BJ66" s="148"/>
      <c r="BK66" s="148"/>
      <c r="BL66" s="148"/>
      <c r="BM66" s="148"/>
      <c r="BN66" s="148"/>
      <c r="BO66" s="148"/>
    </row>
    <row r="67" spans="4:67" x14ac:dyDescent="0.2">
      <c r="D67" s="4"/>
      <c r="H67" s="21"/>
      <c r="R67" s="21"/>
      <c r="AA67" s="148"/>
      <c r="AE67" s="148"/>
      <c r="AF67" s="148"/>
      <c r="AG67" s="148"/>
      <c r="AH67" s="148"/>
      <c r="AI67" s="148"/>
      <c r="AJ67" s="148"/>
      <c r="AK67" s="148"/>
      <c r="AL67" s="148"/>
      <c r="AM67" s="148"/>
      <c r="AN67" s="148"/>
      <c r="AO67" s="148"/>
      <c r="AP67" s="21"/>
      <c r="AQ67" s="148"/>
      <c r="AR67" s="148"/>
      <c r="AS67" s="148"/>
      <c r="AT67" s="148"/>
      <c r="AU67" s="148"/>
      <c r="AV67" s="148"/>
      <c r="AW67" s="148"/>
      <c r="AX67" s="148"/>
      <c r="AY67" s="148"/>
      <c r="AZ67" s="148"/>
      <c r="BA67" s="148"/>
      <c r="BB67" s="148"/>
      <c r="BC67" s="148"/>
      <c r="BD67" s="148"/>
      <c r="BE67" s="148"/>
      <c r="BF67" s="148"/>
      <c r="BG67" s="148"/>
      <c r="BH67" s="148"/>
      <c r="BI67" s="148"/>
      <c r="BJ67" s="148"/>
      <c r="BK67" s="148"/>
      <c r="BL67" s="148"/>
      <c r="BM67" s="148"/>
      <c r="BN67" s="148"/>
      <c r="BO67" s="148"/>
    </row>
    <row r="68" spans="4:67" x14ac:dyDescent="0.2">
      <c r="D68" s="4"/>
      <c r="H68" s="21"/>
      <c r="R68" s="21"/>
      <c r="AA68" s="148"/>
      <c r="AE68" s="148"/>
      <c r="AF68" s="148"/>
      <c r="AG68" s="148"/>
      <c r="AH68" s="148"/>
      <c r="AI68" s="148"/>
      <c r="AJ68" s="148"/>
      <c r="AK68" s="148"/>
      <c r="AL68" s="148"/>
      <c r="AM68" s="148"/>
      <c r="AN68" s="148"/>
      <c r="AO68" s="148"/>
      <c r="AP68" s="21"/>
      <c r="AQ68" s="148"/>
      <c r="AR68" s="148"/>
      <c r="AS68" s="148"/>
      <c r="AT68" s="148"/>
      <c r="AU68" s="148"/>
      <c r="AV68" s="148"/>
      <c r="AW68" s="148"/>
      <c r="AX68" s="148"/>
      <c r="AY68" s="148"/>
      <c r="AZ68" s="148"/>
      <c r="BA68" s="148"/>
      <c r="BB68" s="148"/>
      <c r="BC68" s="148"/>
      <c r="BD68" s="148"/>
      <c r="BE68" s="148"/>
      <c r="BF68" s="148"/>
      <c r="BG68" s="148"/>
      <c r="BH68" s="148"/>
      <c r="BI68" s="148"/>
      <c r="BJ68" s="148"/>
      <c r="BK68" s="148"/>
      <c r="BL68" s="148"/>
      <c r="BM68" s="148"/>
      <c r="BN68" s="148"/>
      <c r="BO68" s="148"/>
    </row>
    <row r="69" spans="4:67" x14ac:dyDescent="0.2">
      <c r="D69" s="4"/>
      <c r="H69" s="21"/>
      <c r="I69" s="148"/>
      <c r="J69" s="148"/>
      <c r="K69" s="148"/>
      <c r="L69" s="148"/>
      <c r="M69" s="148"/>
      <c r="N69" s="148"/>
      <c r="O69" s="148"/>
      <c r="P69" s="148"/>
      <c r="Q69" s="148"/>
      <c r="R69" s="21"/>
      <c r="AA69" s="148"/>
      <c r="AE69" s="148"/>
      <c r="AF69" s="148"/>
      <c r="AG69" s="148"/>
      <c r="AH69" s="148"/>
      <c r="AI69" s="148"/>
      <c r="AJ69" s="148"/>
      <c r="AK69" s="148"/>
      <c r="AL69" s="148"/>
      <c r="AM69" s="148"/>
      <c r="AN69" s="148"/>
      <c r="AO69" s="148"/>
      <c r="AP69" s="21"/>
      <c r="AQ69" s="148"/>
      <c r="AR69" s="148"/>
      <c r="AS69" s="148"/>
      <c r="AT69" s="148"/>
      <c r="AU69" s="148"/>
      <c r="AV69" s="148"/>
      <c r="AW69" s="148"/>
      <c r="AX69" s="148"/>
      <c r="AY69" s="148"/>
      <c r="AZ69" s="148"/>
      <c r="BA69" s="148"/>
      <c r="BB69" s="148"/>
      <c r="BC69" s="148"/>
      <c r="BD69" s="148"/>
      <c r="BE69" s="148"/>
      <c r="BF69" s="148"/>
      <c r="BG69" s="148"/>
      <c r="BH69" s="148"/>
      <c r="BI69" s="148"/>
      <c r="BJ69" s="148"/>
      <c r="BK69" s="148"/>
      <c r="BL69" s="148"/>
      <c r="BM69" s="148"/>
      <c r="BN69" s="148"/>
      <c r="BO69" s="148"/>
    </row>
    <row r="70" spans="4:67" x14ac:dyDescent="0.2">
      <c r="H70" s="21"/>
      <c r="R70" s="21"/>
      <c r="AA70" s="148"/>
      <c r="AE70" s="148"/>
      <c r="AP70" s="21"/>
      <c r="AX70" s="148"/>
    </row>
    <row r="71" spans="4:67" x14ac:dyDescent="0.2">
      <c r="H71" s="21"/>
      <c r="R71" s="21"/>
      <c r="AA71" s="148"/>
      <c r="AE71" s="148"/>
      <c r="AP71" s="21"/>
      <c r="AX71" s="148"/>
    </row>
    <row r="72" spans="4:67" x14ac:dyDescent="0.2">
      <c r="H72" s="21"/>
      <c r="I72" s="220" t="s">
        <v>282</v>
      </c>
      <c r="J72" s="221"/>
      <c r="K72" s="222"/>
      <c r="L72" s="154" t="s">
        <v>283</v>
      </c>
      <c r="M72" s="154" t="s">
        <v>284</v>
      </c>
      <c r="N72" s="154" t="s">
        <v>285</v>
      </c>
      <c r="R72" s="21"/>
      <c r="AA72" s="148"/>
      <c r="AE72" s="148"/>
      <c r="AP72" s="21"/>
      <c r="AX72" s="148"/>
    </row>
    <row r="73" spans="4:67" x14ac:dyDescent="0.2">
      <c r="H73" s="21"/>
      <c r="I73" s="21"/>
      <c r="J73" s="224" t="s">
        <v>286</v>
      </c>
      <c r="K73" s="225"/>
      <c r="L73" s="155">
        <f>80/150</f>
        <v>0.53333333333333333</v>
      </c>
      <c r="M73" s="155">
        <f>37/150</f>
        <v>0.24666666666666667</v>
      </c>
      <c r="N73" s="155">
        <f>33/150</f>
        <v>0.22</v>
      </c>
      <c r="R73" s="21"/>
      <c r="AA73" s="148"/>
      <c r="AE73" s="148"/>
      <c r="AP73" s="21"/>
      <c r="AX73" s="148"/>
    </row>
    <row r="74" spans="4:67" x14ac:dyDescent="0.2">
      <c r="H74" s="21"/>
      <c r="I74" s="21"/>
      <c r="J74" s="224" t="s">
        <v>287</v>
      </c>
      <c r="K74" s="225"/>
      <c r="L74" s="155">
        <f>12/40</f>
        <v>0.3</v>
      </c>
      <c r="M74" s="155">
        <f>18/40</f>
        <v>0.45</v>
      </c>
      <c r="N74" s="155">
        <f>10/40</f>
        <v>0.25</v>
      </c>
      <c r="R74" s="21"/>
      <c r="AA74" s="148"/>
      <c r="AE74" s="148"/>
      <c r="AP74" s="21"/>
      <c r="AX74" s="148"/>
    </row>
    <row r="75" spans="4:67" x14ac:dyDescent="0.2">
      <c r="H75" s="21"/>
      <c r="R75" s="150"/>
      <c r="AA75" s="148"/>
      <c r="AE75" s="148"/>
      <c r="AP75" s="21"/>
      <c r="AX75" s="148"/>
    </row>
    <row r="76" spans="4:67" x14ac:dyDescent="0.2">
      <c r="H76" s="21"/>
      <c r="R76" s="150"/>
      <c r="AA76" s="148"/>
      <c r="AE76" s="148"/>
      <c r="AP76" s="21"/>
      <c r="AX76" s="148"/>
    </row>
    <row r="77" spans="4:67" x14ac:dyDescent="0.2">
      <c r="H77" s="21"/>
      <c r="R77" s="150"/>
      <c r="Y77" s="223"/>
      <c r="Z77" s="223"/>
      <c r="AA77" s="223"/>
      <c r="AB77" s="171"/>
      <c r="AC77" s="171"/>
      <c r="AD77" s="171"/>
      <c r="AE77" s="172"/>
      <c r="AP77" s="21"/>
      <c r="AX77" s="148"/>
    </row>
    <row r="78" spans="4:67" x14ac:dyDescent="0.2">
      <c r="H78" s="21"/>
      <c r="R78" s="150"/>
      <c r="Y78" s="172"/>
      <c r="Z78" s="223"/>
      <c r="AA78" s="223"/>
      <c r="AB78" s="173"/>
      <c r="AC78" s="173"/>
      <c r="AD78" s="173"/>
      <c r="AE78" s="172"/>
      <c r="AP78" s="21"/>
      <c r="AX78" s="148"/>
    </row>
    <row r="79" spans="4:67" x14ac:dyDescent="0.2">
      <c r="H79" s="21"/>
      <c r="R79" s="150"/>
      <c r="Y79" s="172"/>
      <c r="Z79" s="223"/>
      <c r="AA79" s="223"/>
      <c r="AB79" s="173"/>
      <c r="AC79" s="173"/>
      <c r="AD79" s="173"/>
      <c r="AE79" s="172"/>
      <c r="AP79" s="21"/>
      <c r="AX79" s="148"/>
    </row>
    <row r="80" spans="4:67" x14ac:dyDescent="0.2">
      <c r="H80" s="21"/>
      <c r="R80" s="150"/>
      <c r="AA80" s="148"/>
      <c r="AE80" s="148"/>
      <c r="AP80" s="21"/>
      <c r="AX80" s="148"/>
    </row>
    <row r="81" spans="2:50" x14ac:dyDescent="0.2">
      <c r="H81" s="21"/>
      <c r="R81" s="150"/>
      <c r="AA81" s="148"/>
      <c r="AE81" s="148"/>
      <c r="AP81" s="21"/>
      <c r="AX81" s="148"/>
    </row>
    <row r="82" spans="2:50" x14ac:dyDescent="0.2">
      <c r="H82" s="21"/>
      <c r="R82" s="150"/>
      <c r="AA82" s="148"/>
      <c r="AE82" s="148"/>
      <c r="AP82" s="21"/>
      <c r="AX82" s="148"/>
    </row>
    <row r="83" spans="2:50" x14ac:dyDescent="0.2">
      <c r="H83" s="21"/>
      <c r="R83" s="21"/>
      <c r="S83" s="148"/>
      <c r="T83" s="148"/>
      <c r="U83" s="148"/>
      <c r="V83" s="148"/>
      <c r="W83" s="148"/>
      <c r="X83" s="148"/>
      <c r="Y83" s="148"/>
      <c r="Z83" s="148"/>
      <c r="AA83" s="148"/>
      <c r="AE83" s="148"/>
      <c r="AP83" s="21"/>
    </row>
    <row r="84" spans="2:50" x14ac:dyDescent="0.2">
      <c r="B84" s="44"/>
      <c r="H84" s="21"/>
      <c r="R84" s="151"/>
      <c r="AE84" s="148"/>
      <c r="AP84" s="21"/>
    </row>
    <row r="85" spans="2:50" x14ac:dyDescent="0.2">
      <c r="H85" s="21"/>
      <c r="R85" s="21"/>
      <c r="AE85" s="148"/>
      <c r="AP85" s="21"/>
    </row>
    <row r="86" spans="2:50" x14ac:dyDescent="0.2">
      <c r="H86" s="21"/>
      <c r="R86" s="21"/>
      <c r="AE86" s="148"/>
      <c r="AP86" s="21"/>
    </row>
    <row r="87" spans="2:50" x14ac:dyDescent="0.2">
      <c r="H87" s="21"/>
      <c r="R87" s="21"/>
      <c r="AE87" s="148"/>
      <c r="AP87" s="21"/>
    </row>
    <row r="88" spans="2:50" x14ac:dyDescent="0.2">
      <c r="H88" s="21"/>
      <c r="R88" s="21"/>
      <c r="AE88" s="148"/>
      <c r="AP88" s="21"/>
    </row>
    <row r="89" spans="2:50" x14ac:dyDescent="0.2">
      <c r="H89" s="21"/>
      <c r="R89" s="21"/>
      <c r="AE89" s="148"/>
      <c r="AP89" s="21"/>
    </row>
    <row r="90" spans="2:50" x14ac:dyDescent="0.2">
      <c r="H90" s="21"/>
      <c r="R90" s="21"/>
      <c r="AE90" s="148"/>
      <c r="AP90" s="21"/>
    </row>
    <row r="91" spans="2:50" x14ac:dyDescent="0.2">
      <c r="H91" s="21"/>
      <c r="R91" s="21"/>
      <c r="AE91" s="148"/>
      <c r="AP91" s="21"/>
    </row>
    <row r="92" spans="2:50" x14ac:dyDescent="0.2">
      <c r="G92" t="s">
        <v>280</v>
      </c>
      <c r="H92" s="21"/>
      <c r="R92" s="21"/>
      <c r="AE92" s="148"/>
      <c r="AP92" s="21"/>
    </row>
    <row r="93" spans="2:50" x14ac:dyDescent="0.2">
      <c r="H93" s="21"/>
      <c r="R93" s="21"/>
      <c r="AE93" s="148"/>
      <c r="AP93" s="21"/>
    </row>
    <row r="94" spans="2:50" x14ac:dyDescent="0.2">
      <c r="H94" s="21"/>
      <c r="R94" s="21"/>
      <c r="AE94" s="148"/>
      <c r="AP94" s="21"/>
    </row>
    <row r="95" spans="2:50" x14ac:dyDescent="0.2">
      <c r="H95" s="21"/>
      <c r="R95" s="21"/>
      <c r="AE95" s="148"/>
      <c r="AP95" s="21"/>
    </row>
    <row r="96" spans="2:50" x14ac:dyDescent="0.2">
      <c r="H96" s="21"/>
      <c r="R96" s="21"/>
      <c r="AE96" s="148"/>
      <c r="AP96" s="21"/>
    </row>
    <row r="97" spans="1:42" x14ac:dyDescent="0.2">
      <c r="H97" s="21"/>
      <c r="R97" s="21"/>
      <c r="AE97" s="148"/>
      <c r="AP97" s="21"/>
    </row>
    <row r="98" spans="1:42" x14ac:dyDescent="0.2">
      <c r="H98" s="21"/>
      <c r="R98" s="21"/>
      <c r="AE98" s="148"/>
      <c r="AP98" s="21"/>
    </row>
    <row r="99" spans="1:42" x14ac:dyDescent="0.2">
      <c r="H99" s="21"/>
      <c r="R99" s="21"/>
      <c r="AE99" s="148"/>
      <c r="AP99" s="21"/>
    </row>
    <row r="100" spans="1:42" x14ac:dyDescent="0.2">
      <c r="H100" s="21"/>
      <c r="R100" s="21"/>
      <c r="AE100" s="148"/>
      <c r="AP100" s="21"/>
    </row>
    <row r="101" spans="1:42" x14ac:dyDescent="0.2">
      <c r="H101" s="21"/>
      <c r="R101" s="21"/>
      <c r="AE101" s="148"/>
      <c r="AP101" s="21"/>
    </row>
    <row r="102" spans="1:42" x14ac:dyDescent="0.2">
      <c r="H102" s="21"/>
      <c r="R102" s="21"/>
      <c r="AE102" s="148"/>
      <c r="AP102" s="21"/>
    </row>
    <row r="103" spans="1:42" x14ac:dyDescent="0.2">
      <c r="A103" s="148"/>
      <c r="B103" s="148"/>
      <c r="C103" s="148"/>
      <c r="D103" s="148"/>
      <c r="E103" s="148"/>
      <c r="F103" s="148"/>
      <c r="G103" s="148"/>
      <c r="H103" s="21"/>
      <c r="I103" s="148"/>
      <c r="J103" s="148"/>
      <c r="K103" s="148"/>
      <c r="L103" s="148"/>
      <c r="M103" s="148"/>
      <c r="N103" s="148"/>
      <c r="O103" s="148"/>
      <c r="P103" s="148"/>
      <c r="Q103" s="148"/>
      <c r="R103" s="21"/>
      <c r="AE103" s="148"/>
      <c r="AP103" s="21"/>
    </row>
    <row r="104" spans="1:42" x14ac:dyDescent="0.2">
      <c r="A104" s="148"/>
      <c r="B104" s="148"/>
      <c r="C104" s="148"/>
      <c r="D104" s="148"/>
      <c r="E104" s="148"/>
      <c r="F104" s="148"/>
      <c r="G104" s="148"/>
      <c r="H104" s="142"/>
      <c r="R104" s="21"/>
      <c r="AE104" s="148"/>
      <c r="AP104" s="21"/>
    </row>
    <row r="105" spans="1:42" x14ac:dyDescent="0.2">
      <c r="A105" s="148"/>
      <c r="B105" s="148"/>
      <c r="C105" s="148"/>
      <c r="D105" s="148"/>
      <c r="E105" s="148"/>
      <c r="F105" s="148"/>
      <c r="G105" s="148"/>
      <c r="H105" s="170"/>
      <c r="R105" s="150"/>
      <c r="AE105" s="148"/>
      <c r="AP105" s="21"/>
    </row>
    <row r="106" spans="1:42" x14ac:dyDescent="0.2">
      <c r="A106" s="148"/>
      <c r="B106" s="148"/>
      <c r="C106" s="148"/>
      <c r="D106" s="148"/>
      <c r="E106" s="148"/>
      <c r="F106" s="148"/>
      <c r="G106" s="148"/>
      <c r="H106" s="142"/>
      <c r="I106" s="21"/>
      <c r="J106" s="21"/>
      <c r="K106" s="21"/>
      <c r="L106" s="21"/>
      <c r="M106" s="21"/>
      <c r="N106" s="21"/>
      <c r="O106" s="21"/>
      <c r="P106" s="21"/>
      <c r="Q106" s="14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141"/>
      <c r="AP106" s="21"/>
    </row>
    <row r="107" spans="1:42" x14ac:dyDescent="0.2">
      <c r="A107" s="148"/>
      <c r="B107" s="148"/>
      <c r="C107" s="148"/>
      <c r="D107" s="148"/>
      <c r="E107" s="148"/>
      <c r="F107" s="148"/>
      <c r="G107" s="148"/>
    </row>
  </sheetData>
  <mergeCells count="6">
    <mergeCell ref="I72:K72"/>
    <mergeCell ref="Z79:AA79"/>
    <mergeCell ref="Y77:AA77"/>
    <mergeCell ref="Z78:AA78"/>
    <mergeCell ref="J73:K73"/>
    <mergeCell ref="J74:K74"/>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DV258"/>
  <sheetViews>
    <sheetView tabSelected="1" topLeftCell="BS16" zoomScale="71" zoomScaleNormal="10" workbookViewId="0">
      <selection activeCell="CF38" sqref="CF38"/>
    </sheetView>
  </sheetViews>
  <sheetFormatPr baseColWidth="10" defaultColWidth="11.42578125" defaultRowHeight="12.75" x14ac:dyDescent="0.2"/>
  <sheetData>
    <row r="1" spans="1:126" x14ac:dyDescent="0.2">
      <c r="Q1" s="21"/>
      <c r="AP1" s="21"/>
      <c r="AQ1" s="227" t="s">
        <v>288</v>
      </c>
      <c r="AR1" s="228"/>
      <c r="AS1" s="228"/>
      <c r="AT1" s="228"/>
      <c r="AU1" s="228"/>
      <c r="AV1" s="228"/>
      <c r="AW1" s="228"/>
      <c r="AX1" s="228"/>
      <c r="AY1" s="228"/>
      <c r="AZ1" s="228"/>
      <c r="BA1" s="228"/>
      <c r="BB1" s="228"/>
      <c r="BC1" s="228"/>
      <c r="BD1" s="228"/>
      <c r="BE1" s="228"/>
      <c r="BF1" s="228"/>
      <c r="BH1" s="21"/>
      <c r="BI1" s="227" t="s">
        <v>304</v>
      </c>
      <c r="BJ1" s="228"/>
      <c r="BK1" s="228"/>
      <c r="BL1" s="228"/>
      <c r="BM1" s="228"/>
      <c r="BN1" s="228"/>
      <c r="BO1" s="228"/>
      <c r="BP1" s="228"/>
      <c r="BQ1" s="228"/>
      <c r="BR1" s="228"/>
      <c r="BS1" s="228"/>
      <c r="BT1" s="228"/>
      <c r="BU1" s="228"/>
      <c r="BV1" s="228"/>
      <c r="BW1" s="228"/>
      <c r="BX1" s="228"/>
      <c r="DC1" s="21"/>
      <c r="DU1" s="21"/>
      <c r="DV1" s="21"/>
    </row>
    <row r="2" spans="1:126" ht="15.75" x14ac:dyDescent="0.25">
      <c r="A2" s="56" t="s">
        <v>15</v>
      </c>
      <c r="B2" s="55"/>
      <c r="C2" s="54"/>
      <c r="D2" s="54"/>
      <c r="E2" s="54"/>
      <c r="F2" s="54"/>
      <c r="G2" s="54"/>
      <c r="H2" s="54"/>
      <c r="I2" s="54"/>
      <c r="J2" s="54"/>
      <c r="K2" s="54"/>
      <c r="Q2" s="21"/>
      <c r="AP2" s="21"/>
      <c r="AQ2" s="228"/>
      <c r="AR2" s="228"/>
      <c r="AS2" s="228"/>
      <c r="AT2" s="228"/>
      <c r="AU2" s="228"/>
      <c r="AV2" s="228"/>
      <c r="AW2" s="228"/>
      <c r="AX2" s="228"/>
      <c r="AY2" s="228"/>
      <c r="AZ2" s="228"/>
      <c r="BA2" s="228"/>
      <c r="BB2" s="228"/>
      <c r="BC2" s="228"/>
      <c r="BD2" s="228"/>
      <c r="BE2" s="228"/>
      <c r="BF2" s="228"/>
      <c r="BH2" s="21"/>
      <c r="BI2" s="228"/>
      <c r="BJ2" s="228"/>
      <c r="BK2" s="228"/>
      <c r="BL2" s="228"/>
      <c r="BM2" s="228"/>
      <c r="BN2" s="228"/>
      <c r="BO2" s="228"/>
      <c r="BP2" s="228"/>
      <c r="BQ2" s="228"/>
      <c r="BR2" s="228"/>
      <c r="BS2" s="228"/>
      <c r="BT2" s="228"/>
      <c r="BU2" s="228"/>
      <c r="BV2" s="228"/>
      <c r="BW2" s="228"/>
      <c r="BX2" s="228"/>
      <c r="DC2" s="21"/>
      <c r="DU2" s="21"/>
      <c r="DV2" s="21"/>
    </row>
    <row r="3" spans="1:126" x14ac:dyDescent="0.2">
      <c r="B3" s="54"/>
      <c r="C3" s="54"/>
      <c r="D3" s="54"/>
      <c r="E3" s="54"/>
      <c r="F3" s="54"/>
      <c r="G3" s="54"/>
      <c r="H3" s="54"/>
      <c r="I3" s="54"/>
      <c r="J3" s="54"/>
      <c r="K3" s="54"/>
      <c r="Q3" s="133"/>
      <c r="R3" s="44"/>
      <c r="AP3" s="21"/>
      <c r="AQ3" s="228"/>
      <c r="AR3" s="228"/>
      <c r="AS3" s="228"/>
      <c r="AT3" s="228"/>
      <c r="AU3" s="228"/>
      <c r="AV3" s="228"/>
      <c r="AW3" s="228"/>
      <c r="AX3" s="228"/>
      <c r="AY3" s="228"/>
      <c r="AZ3" s="228"/>
      <c r="BA3" s="228"/>
      <c r="BB3" s="228"/>
      <c r="BC3" s="228"/>
      <c r="BD3" s="228"/>
      <c r="BE3" s="228"/>
      <c r="BF3" s="228"/>
      <c r="BH3" s="21"/>
      <c r="BI3" s="228"/>
      <c r="BJ3" s="228"/>
      <c r="BK3" s="228"/>
      <c r="BL3" s="228"/>
      <c r="BM3" s="228"/>
      <c r="BN3" s="228"/>
      <c r="BO3" s="228"/>
      <c r="BP3" s="228"/>
      <c r="BQ3" s="228"/>
      <c r="BR3" s="228"/>
      <c r="BS3" s="228"/>
      <c r="BT3" s="228"/>
      <c r="BU3" s="228"/>
      <c r="BV3" s="228"/>
      <c r="BW3" s="228"/>
      <c r="BX3" s="228"/>
      <c r="DC3" s="21"/>
      <c r="DU3" s="21"/>
      <c r="DV3" s="21"/>
    </row>
    <row r="4" spans="1:126" x14ac:dyDescent="0.2">
      <c r="A4" s="44"/>
      <c r="B4" s="54" t="s">
        <v>16</v>
      </c>
      <c r="C4" s="54"/>
      <c r="D4" s="54"/>
      <c r="E4" s="54"/>
      <c r="F4" s="54"/>
      <c r="G4" s="54"/>
      <c r="H4" s="54"/>
      <c r="I4" s="54"/>
      <c r="J4" s="54"/>
      <c r="K4" s="54"/>
      <c r="Q4" s="133"/>
      <c r="R4" s="44"/>
      <c r="AP4" s="21"/>
      <c r="AQ4" s="228"/>
      <c r="AR4" s="228"/>
      <c r="AS4" s="228"/>
      <c r="AT4" s="228"/>
      <c r="AU4" s="228"/>
      <c r="AV4" s="228"/>
      <c r="AW4" s="228"/>
      <c r="AX4" s="228"/>
      <c r="AY4" s="228"/>
      <c r="AZ4" s="228"/>
      <c r="BA4" s="228"/>
      <c r="BB4" s="228"/>
      <c r="BC4" s="228"/>
      <c r="BD4" s="228"/>
      <c r="BE4" s="228"/>
      <c r="BF4" s="228"/>
      <c r="BH4" s="21"/>
      <c r="BI4" s="228"/>
      <c r="BJ4" s="228"/>
      <c r="BK4" s="228"/>
      <c r="BL4" s="228"/>
      <c r="BM4" s="228"/>
      <c r="BN4" s="228"/>
      <c r="BO4" s="228"/>
      <c r="BP4" s="228"/>
      <c r="BQ4" s="228"/>
      <c r="BR4" s="228"/>
      <c r="BS4" s="228"/>
      <c r="BT4" s="228"/>
      <c r="BU4" s="228"/>
      <c r="BV4" s="228"/>
      <c r="BW4" s="228"/>
      <c r="BX4" s="228"/>
      <c r="DC4" s="21"/>
      <c r="DU4" s="21"/>
      <c r="DV4" s="21"/>
    </row>
    <row r="5" spans="1:126" x14ac:dyDescent="0.2">
      <c r="B5" s="44" t="s">
        <v>17</v>
      </c>
      <c r="C5" s="54"/>
      <c r="D5" s="54"/>
      <c r="E5" s="54"/>
      <c r="F5" s="54"/>
      <c r="G5" s="54"/>
      <c r="H5" s="54"/>
      <c r="I5" s="54"/>
      <c r="J5" s="54"/>
      <c r="K5" s="54"/>
      <c r="Q5" s="21"/>
      <c r="R5" s="44"/>
      <c r="AP5" s="21"/>
      <c r="AQ5" s="228"/>
      <c r="AR5" s="228"/>
      <c r="AS5" s="228"/>
      <c r="AT5" s="228"/>
      <c r="AU5" s="228"/>
      <c r="AV5" s="228"/>
      <c r="AW5" s="228"/>
      <c r="AX5" s="228"/>
      <c r="AY5" s="228"/>
      <c r="AZ5" s="228"/>
      <c r="BA5" s="228"/>
      <c r="BB5" s="228"/>
      <c r="BC5" s="228"/>
      <c r="BD5" s="228"/>
      <c r="BE5" s="228"/>
      <c r="BF5" s="228"/>
      <c r="BH5" s="21"/>
      <c r="BI5" s="228"/>
      <c r="BJ5" s="228"/>
      <c r="BK5" s="228"/>
      <c r="BL5" s="228"/>
      <c r="BM5" s="228"/>
      <c r="BN5" s="228"/>
      <c r="BO5" s="228"/>
      <c r="BP5" s="228"/>
      <c r="BQ5" s="228"/>
      <c r="BR5" s="228"/>
      <c r="BS5" s="228"/>
      <c r="BT5" s="228"/>
      <c r="BU5" s="228"/>
      <c r="BV5" s="228"/>
      <c r="BW5" s="228"/>
      <c r="BX5" s="228"/>
      <c r="DC5" s="21"/>
      <c r="DU5" s="21"/>
      <c r="DV5" s="21"/>
    </row>
    <row r="6" spans="1:126" x14ac:dyDescent="0.2">
      <c r="B6" s="54"/>
      <c r="C6" s="54"/>
      <c r="D6" s="54"/>
      <c r="E6" s="54"/>
      <c r="F6" s="54"/>
      <c r="G6" s="54"/>
      <c r="H6" s="54"/>
      <c r="I6" s="54"/>
      <c r="J6" s="54"/>
      <c r="K6" s="54"/>
      <c r="Q6" s="21"/>
      <c r="AP6" s="21"/>
      <c r="AQ6" s="228"/>
      <c r="AR6" s="228"/>
      <c r="AS6" s="228"/>
      <c r="AT6" s="228"/>
      <c r="AU6" s="228"/>
      <c r="AV6" s="228"/>
      <c r="AW6" s="228"/>
      <c r="AX6" s="228"/>
      <c r="AY6" s="228"/>
      <c r="AZ6" s="228"/>
      <c r="BA6" s="228"/>
      <c r="BB6" s="228"/>
      <c r="BC6" s="228"/>
      <c r="BD6" s="228"/>
      <c r="BE6" s="228"/>
      <c r="BF6" s="228"/>
      <c r="BH6" s="21"/>
      <c r="BI6" s="228"/>
      <c r="BJ6" s="228"/>
      <c r="BK6" s="228"/>
      <c r="BL6" s="228"/>
      <c r="BM6" s="228"/>
      <c r="BN6" s="228"/>
      <c r="BO6" s="228"/>
      <c r="BP6" s="228"/>
      <c r="BQ6" s="228"/>
      <c r="BR6" s="228"/>
      <c r="BS6" s="228"/>
      <c r="BT6" s="228"/>
      <c r="BU6" s="228"/>
      <c r="BV6" s="228"/>
      <c r="BW6" s="228"/>
      <c r="BX6" s="228"/>
      <c r="DC6" s="21"/>
      <c r="DU6" s="21"/>
      <c r="DV6" s="21"/>
    </row>
    <row r="7" spans="1:126" x14ac:dyDescent="0.2">
      <c r="B7" s="44" t="s">
        <v>18</v>
      </c>
      <c r="C7" s="54"/>
      <c r="D7" s="54"/>
      <c r="E7" s="54"/>
      <c r="F7" s="54"/>
      <c r="G7" s="54"/>
      <c r="H7" s="54"/>
      <c r="I7" s="54"/>
      <c r="J7" s="54"/>
      <c r="K7" s="54"/>
      <c r="Q7" s="21"/>
      <c r="AP7" s="21"/>
      <c r="BH7" s="21"/>
      <c r="BN7" s="148"/>
      <c r="DC7" s="21"/>
      <c r="DU7" s="21"/>
      <c r="DV7" s="21"/>
    </row>
    <row r="8" spans="1:126" x14ac:dyDescent="0.2">
      <c r="B8" s="54"/>
      <c r="C8" s="54"/>
      <c r="D8" s="54"/>
      <c r="E8" s="54"/>
      <c r="F8" s="54"/>
      <c r="G8" s="54"/>
      <c r="H8" s="54"/>
      <c r="I8" s="6"/>
      <c r="J8" s="54"/>
      <c r="K8" s="54"/>
      <c r="Q8" s="133"/>
      <c r="R8" s="44"/>
      <c r="AP8" s="21"/>
      <c r="BH8" s="21"/>
      <c r="BN8" s="148"/>
      <c r="DC8" s="21"/>
      <c r="DU8" s="21"/>
      <c r="DV8" s="21"/>
    </row>
    <row r="9" spans="1:126" x14ac:dyDescent="0.2">
      <c r="B9" s="54"/>
      <c r="C9" s="54"/>
      <c r="D9" s="54"/>
      <c r="E9" s="54"/>
      <c r="F9" s="54"/>
      <c r="G9" s="54"/>
      <c r="H9" s="54"/>
      <c r="I9" s="54"/>
      <c r="J9" s="54"/>
      <c r="K9" s="54"/>
      <c r="Q9" s="21"/>
      <c r="R9" s="44"/>
      <c r="AP9" s="21"/>
      <c r="BH9" s="21"/>
      <c r="BN9" s="148"/>
      <c r="DC9" s="21"/>
      <c r="DU9" s="21"/>
      <c r="DV9" s="21"/>
    </row>
    <row r="10" spans="1:126" x14ac:dyDescent="0.2">
      <c r="B10" s="54"/>
      <c r="C10" s="54"/>
      <c r="D10" s="54"/>
      <c r="E10" s="54"/>
      <c r="F10" s="54"/>
      <c r="G10" s="54"/>
      <c r="H10" s="54"/>
      <c r="I10" s="54"/>
      <c r="J10" s="54"/>
      <c r="K10" s="54"/>
      <c r="Q10" s="21"/>
      <c r="AP10" s="21"/>
      <c r="BH10" s="21"/>
      <c r="BN10" s="148"/>
      <c r="DC10" s="21"/>
      <c r="DU10" s="21"/>
      <c r="DV10" s="21"/>
    </row>
    <row r="11" spans="1:126" x14ac:dyDescent="0.2">
      <c r="B11" s="54"/>
      <c r="C11" s="54"/>
      <c r="D11" s="54"/>
      <c r="E11" s="54"/>
      <c r="F11" s="54"/>
      <c r="G11" s="54"/>
      <c r="H11" s="54"/>
      <c r="I11" s="54"/>
      <c r="J11" s="54"/>
      <c r="K11" s="54"/>
      <c r="Q11" s="21"/>
      <c r="AP11" s="21"/>
      <c r="BH11" s="21"/>
      <c r="BN11" s="148"/>
      <c r="DC11" s="21"/>
      <c r="DU11" s="21"/>
      <c r="DV11" s="21"/>
    </row>
    <row r="12" spans="1:126" x14ac:dyDescent="0.2">
      <c r="B12" s="54"/>
      <c r="C12" s="54"/>
      <c r="D12" s="54"/>
      <c r="E12" s="54"/>
      <c r="F12" s="54"/>
      <c r="G12" s="54"/>
      <c r="H12" s="54"/>
      <c r="I12" s="54"/>
      <c r="J12" s="54"/>
      <c r="K12" s="54"/>
      <c r="Q12" s="133"/>
      <c r="R12" s="44"/>
      <c r="AP12" s="21"/>
      <c r="BH12" s="21"/>
      <c r="BN12" s="148"/>
      <c r="CN12" t="s">
        <v>300</v>
      </c>
      <c r="CQ12" s="4"/>
      <c r="DC12" s="21"/>
      <c r="DU12" s="21"/>
      <c r="DV12" s="21"/>
    </row>
    <row r="13" spans="1:126" x14ac:dyDescent="0.2">
      <c r="B13" s="54"/>
      <c r="C13" s="54"/>
      <c r="D13" s="54"/>
      <c r="E13" s="54"/>
      <c r="F13" s="54"/>
      <c r="G13" s="54"/>
      <c r="H13" s="54"/>
      <c r="I13" s="54"/>
      <c r="J13" s="54"/>
      <c r="K13" s="54"/>
      <c r="Q13" s="21"/>
      <c r="R13" s="44"/>
      <c r="AP13" s="21"/>
      <c r="BH13" s="21"/>
      <c r="BN13" s="148"/>
      <c r="CA13" s="230" t="s">
        <v>259</v>
      </c>
      <c r="CB13" s="230"/>
      <c r="CC13" s="230"/>
      <c r="CD13" s="230"/>
      <c r="DC13" s="21"/>
      <c r="DU13" s="21"/>
      <c r="DV13" s="21"/>
    </row>
    <row r="14" spans="1:126" x14ac:dyDescent="0.2">
      <c r="B14" s="54"/>
      <c r="C14" s="54"/>
      <c r="D14" s="54"/>
      <c r="E14" s="54"/>
      <c r="F14" s="54"/>
      <c r="G14" s="54"/>
      <c r="H14" s="54"/>
      <c r="I14" s="6"/>
      <c r="J14" s="54"/>
      <c r="K14" s="54"/>
      <c r="Q14" s="21"/>
      <c r="R14" s="44"/>
      <c r="AP14" s="21"/>
      <c r="BH14" s="21"/>
      <c r="BN14" s="148"/>
      <c r="CK14" s="230" t="s">
        <v>260</v>
      </c>
      <c r="CL14" s="230"/>
      <c r="DC14" s="21"/>
      <c r="DU14" s="21"/>
      <c r="DV14" s="21"/>
    </row>
    <row r="15" spans="1:126" x14ac:dyDescent="0.2">
      <c r="B15" s="54"/>
      <c r="C15" s="54"/>
      <c r="E15" s="54"/>
      <c r="F15" s="54"/>
      <c r="G15" s="54"/>
      <c r="H15" s="54"/>
      <c r="I15" s="6"/>
      <c r="J15" s="54"/>
      <c r="K15" s="54"/>
      <c r="Q15" s="21"/>
      <c r="R15" s="44"/>
      <c r="AP15" s="21"/>
      <c r="BH15" s="21"/>
      <c r="BN15" s="148"/>
      <c r="CA15" s="145" t="s">
        <v>261</v>
      </c>
      <c r="CB15" s="145" t="s">
        <v>262</v>
      </c>
      <c r="CK15" s="146" t="s">
        <v>263</v>
      </c>
      <c r="CL15" s="136" t="s">
        <v>264</v>
      </c>
      <c r="DC15" s="21"/>
      <c r="DU15" s="21"/>
      <c r="DV15" s="21"/>
    </row>
    <row r="16" spans="1:126" x14ac:dyDescent="0.2">
      <c r="B16" s="54"/>
      <c r="C16" s="54"/>
      <c r="E16" s="54"/>
      <c r="F16" s="54"/>
      <c r="G16" s="54"/>
      <c r="H16" s="54"/>
      <c r="I16" s="6"/>
      <c r="J16" s="54"/>
      <c r="K16" s="54"/>
      <c r="Q16" s="21"/>
      <c r="AP16" s="21"/>
      <c r="BH16" s="21"/>
      <c r="BN16" s="148"/>
      <c r="CA16" s="21">
        <v>1</v>
      </c>
      <c r="CB16" s="21">
        <v>45</v>
      </c>
      <c r="CK16" s="21">
        <v>150</v>
      </c>
      <c r="CL16" s="21">
        <v>11603</v>
      </c>
      <c r="DC16" s="21"/>
      <c r="DU16" s="21"/>
      <c r="DV16" s="21"/>
    </row>
    <row r="17" spans="1:126" x14ac:dyDescent="0.2">
      <c r="B17" s="54"/>
      <c r="C17" s="54"/>
      <c r="E17" s="54"/>
      <c r="F17" s="54"/>
      <c r="G17" s="54"/>
      <c r="H17" s="54"/>
      <c r="I17" s="54"/>
      <c r="J17" s="54"/>
      <c r="K17" s="54"/>
      <c r="Q17" s="133"/>
      <c r="R17" s="44"/>
      <c r="AP17" s="21"/>
      <c r="BH17" s="21"/>
      <c r="BN17" s="148"/>
      <c r="CA17" s="21">
        <v>2</v>
      </c>
      <c r="CB17" s="21">
        <v>31</v>
      </c>
      <c r="DC17" s="21"/>
      <c r="DU17" s="21"/>
      <c r="DV17" s="21"/>
    </row>
    <row r="18" spans="1:126" x14ac:dyDescent="0.2">
      <c r="B18" s="54"/>
      <c r="C18" s="44"/>
      <c r="E18" s="54"/>
      <c r="F18" s="54"/>
      <c r="G18" s="54"/>
      <c r="H18" s="54"/>
      <c r="I18" s="54"/>
      <c r="J18" s="54"/>
      <c r="K18" s="54"/>
      <c r="Q18" s="21"/>
      <c r="AP18" s="21"/>
      <c r="BH18" s="21"/>
      <c r="BN18" s="148"/>
      <c r="CA18" s="21">
        <v>3</v>
      </c>
      <c r="CB18" s="21">
        <v>17</v>
      </c>
      <c r="DC18" s="21"/>
      <c r="DU18" s="21"/>
      <c r="DV18" s="21"/>
    </row>
    <row r="19" spans="1:126" x14ac:dyDescent="0.2">
      <c r="B19" s="54"/>
      <c r="C19" s="54"/>
      <c r="D19" s="54"/>
      <c r="E19" s="54"/>
      <c r="F19" s="54"/>
      <c r="G19" s="54"/>
      <c r="H19" s="54"/>
      <c r="I19" s="54"/>
      <c r="K19" s="54"/>
      <c r="Q19" s="21"/>
      <c r="AP19" s="21"/>
      <c r="BH19" s="21"/>
      <c r="BN19" s="148"/>
      <c r="CA19" s="21">
        <v>4</v>
      </c>
      <c r="CB19" s="21">
        <v>28</v>
      </c>
      <c r="DC19" s="21"/>
      <c r="DU19" s="21"/>
      <c r="DV19" s="21"/>
    </row>
    <row r="20" spans="1:126" x14ac:dyDescent="0.2">
      <c r="C20" s="44"/>
      <c r="Q20" s="133"/>
      <c r="R20" s="44"/>
      <c r="AP20" s="21"/>
      <c r="BH20" s="21"/>
      <c r="BN20" s="148"/>
      <c r="CA20" s="21">
        <v>5</v>
      </c>
      <c r="CB20" s="21">
        <v>29</v>
      </c>
      <c r="DC20" s="21"/>
      <c r="DU20" s="21"/>
      <c r="DV20" s="21"/>
    </row>
    <row r="21" spans="1:126" x14ac:dyDescent="0.2">
      <c r="B21" s="44"/>
      <c r="Q21" s="21"/>
      <c r="R21" s="44"/>
      <c r="AP21" s="21"/>
      <c r="BH21" s="21"/>
      <c r="BN21" s="148"/>
      <c r="DC21" s="21"/>
      <c r="DU21" s="21"/>
      <c r="DV21" s="21"/>
    </row>
    <row r="22" spans="1:126" x14ac:dyDescent="0.2">
      <c r="Q22" s="21"/>
      <c r="AP22" s="21"/>
      <c r="BH22" s="21"/>
      <c r="BN22" s="148"/>
      <c r="DC22" s="21"/>
      <c r="DU22" s="21"/>
      <c r="DV22" s="21"/>
    </row>
    <row r="23" spans="1:126" ht="12.75" customHeight="1" x14ac:dyDescent="0.2">
      <c r="B23" s="7"/>
      <c r="Q23" s="21"/>
      <c r="AP23" s="21"/>
      <c r="BH23" s="21"/>
      <c r="BN23" s="148"/>
      <c r="DC23" s="21"/>
      <c r="DU23" s="21"/>
      <c r="DV23" s="21"/>
    </row>
    <row r="24" spans="1:126" ht="9.75" customHeight="1" x14ac:dyDescent="0.2">
      <c r="Q24" s="133"/>
      <c r="R24" s="226"/>
      <c r="S24" s="226"/>
      <c r="T24" s="226"/>
      <c r="U24" s="226"/>
      <c r="AP24" s="21"/>
      <c r="BH24" s="21"/>
      <c r="BN24" s="148"/>
      <c r="CA24" s="145" t="s">
        <v>261</v>
      </c>
      <c r="CB24" s="145" t="s">
        <v>265</v>
      </c>
      <c r="CC24" s="145" t="s">
        <v>266</v>
      </c>
      <c r="CD24" s="145" t="s">
        <v>267</v>
      </c>
      <c r="CE24" s="145" t="s">
        <v>268</v>
      </c>
      <c r="CF24" s="145" t="s">
        <v>269</v>
      </c>
      <c r="CG24" s="145" t="s">
        <v>270</v>
      </c>
      <c r="CH24" s="145" t="s">
        <v>271</v>
      </c>
      <c r="CI24" s="145" t="s">
        <v>272</v>
      </c>
      <c r="CJ24" s="145" t="s">
        <v>273</v>
      </c>
      <c r="DC24" s="21"/>
      <c r="DU24" s="21"/>
      <c r="DV24" s="21"/>
    </row>
    <row r="25" spans="1:126" x14ac:dyDescent="0.2">
      <c r="C25" s="44"/>
      <c r="Q25" s="21"/>
      <c r="AP25" s="21"/>
      <c r="BH25" s="21"/>
      <c r="BN25" s="148"/>
      <c r="CA25" s="21">
        <v>1</v>
      </c>
      <c r="CB25" s="149">
        <f>2/80</f>
        <v>2.5000000000000001E-2</v>
      </c>
      <c r="CC25" s="149">
        <f>0/40</f>
        <v>0</v>
      </c>
      <c r="CD25" s="149">
        <f>2/102</f>
        <v>1.9607843137254902E-2</v>
      </c>
      <c r="CE25" s="149">
        <f>3/272</f>
        <v>1.1029411764705883E-2</v>
      </c>
      <c r="CF25" s="149">
        <f>4/578</f>
        <v>6.920415224913495E-3</v>
      </c>
      <c r="CG25" s="149">
        <f>17/356</f>
        <v>4.7752808988764044E-2</v>
      </c>
      <c r="CH25" s="149">
        <f>2/232</f>
        <v>8.6206896551724137E-3</v>
      </c>
      <c r="CI25" s="149">
        <f>15/803</f>
        <v>1.86799501867995E-2</v>
      </c>
      <c r="CJ25" s="149">
        <f>0/40</f>
        <v>0</v>
      </c>
      <c r="DC25" s="21"/>
      <c r="DU25" s="21"/>
      <c r="DV25" s="21"/>
    </row>
    <row r="26" spans="1:126" x14ac:dyDescent="0.2">
      <c r="B26" s="4"/>
      <c r="Q26" s="21"/>
      <c r="AP26" s="21"/>
      <c r="BH26" s="21"/>
      <c r="BN26" s="148"/>
      <c r="CA26" s="21">
        <v>2</v>
      </c>
      <c r="CB26" s="149">
        <f>8/72</f>
        <v>0.1111111111111111</v>
      </c>
      <c r="CC26" s="149">
        <f>0/37</f>
        <v>0</v>
      </c>
      <c r="CD26" s="149">
        <f>0/135</f>
        <v>0</v>
      </c>
      <c r="CE26" s="149">
        <f>0/280</f>
        <v>0</v>
      </c>
      <c r="CF26" s="149">
        <f>2/439</f>
        <v>4.5558086560364463E-3</v>
      </c>
      <c r="CG26" s="149">
        <f>12/374</f>
        <v>3.2085561497326207E-2</v>
      </c>
      <c r="CH26" s="149">
        <f>1/167</f>
        <v>5.9880239520958087E-3</v>
      </c>
      <c r="CI26" s="149">
        <f>8 /746</f>
        <v>1.0723860589812333E-2</v>
      </c>
      <c r="CJ26" s="149">
        <f>0/39</f>
        <v>0</v>
      </c>
      <c r="DC26" s="21"/>
      <c r="DU26" s="21"/>
      <c r="DV26" s="21"/>
    </row>
    <row r="27" spans="1:126" x14ac:dyDescent="0.2">
      <c r="B27" s="44"/>
      <c r="C27" s="44"/>
      <c r="Q27" s="21"/>
      <c r="AP27" s="21"/>
      <c r="BH27" s="21"/>
      <c r="BN27" s="148"/>
      <c r="CA27" s="21">
        <v>3</v>
      </c>
      <c r="CB27" s="149">
        <f>0/31</f>
        <v>0</v>
      </c>
      <c r="CC27" s="149">
        <f>0/34</f>
        <v>0</v>
      </c>
      <c r="CD27" s="149">
        <f>0/52</f>
        <v>0</v>
      </c>
      <c r="CE27" s="149">
        <f>0/117</f>
        <v>0</v>
      </c>
      <c r="CF27" s="149">
        <f>0/237</f>
        <v>0</v>
      </c>
      <c r="CG27" s="149">
        <f>9/175</f>
        <v>5.1428571428571428E-2</v>
      </c>
      <c r="CH27" s="149">
        <f>1/137</f>
        <v>7.2992700729927005E-3</v>
      </c>
      <c r="CI27" s="149">
        <f>7/402</f>
        <v>1.7412935323383085E-2</v>
      </c>
      <c r="CJ27" s="149">
        <f>0/22</f>
        <v>0</v>
      </c>
      <c r="DC27" s="21"/>
      <c r="DU27" s="21"/>
      <c r="DV27" s="21"/>
    </row>
    <row r="28" spans="1:126" x14ac:dyDescent="0.2">
      <c r="B28" s="44"/>
      <c r="Q28" s="21"/>
      <c r="AP28" s="21"/>
      <c r="BH28" s="21"/>
      <c r="BN28" s="148"/>
      <c r="CA28" s="21">
        <v>4</v>
      </c>
      <c r="CB28" s="149">
        <f>1/60</f>
        <v>1.6666666666666666E-2</v>
      </c>
      <c r="CC28" s="149">
        <f>1/93</f>
        <v>1.0752688172043012E-2</v>
      </c>
      <c r="CD28" s="149">
        <f>0/94</f>
        <v>0</v>
      </c>
      <c r="CE28" s="149">
        <f>0/347</f>
        <v>0</v>
      </c>
      <c r="CF28" s="149">
        <f>3/463</f>
        <v>6.4794816414686825E-3</v>
      </c>
      <c r="CG28" s="149">
        <f>6/422</f>
        <v>1.4218009478672985E-2</v>
      </c>
      <c r="CH28" s="149">
        <f>0/179</f>
        <v>0</v>
      </c>
      <c r="CI28" s="149">
        <f>16/858</f>
        <v>1.8648018648018648E-2</v>
      </c>
      <c r="CJ28" s="149">
        <f>1/54</f>
        <v>1.8518518518518517E-2</v>
      </c>
      <c r="DC28" s="21"/>
      <c r="DU28" s="21"/>
      <c r="DV28" s="21"/>
    </row>
    <row r="29" spans="1:126" x14ac:dyDescent="0.2">
      <c r="B29" s="44"/>
      <c r="C29" s="44"/>
      <c r="Q29" s="21"/>
      <c r="AP29" s="21"/>
      <c r="BH29" s="21"/>
      <c r="BN29" s="148"/>
      <c r="CA29" s="21">
        <v>5</v>
      </c>
      <c r="CB29" s="149">
        <f>1/111</f>
        <v>9.0090090090090089E-3</v>
      </c>
      <c r="CC29" s="149">
        <f>0/100</f>
        <v>0</v>
      </c>
      <c r="CD29" s="149">
        <f>1/97</f>
        <v>1.0309278350515464E-2</v>
      </c>
      <c r="CE29" s="149">
        <f>0/313</f>
        <v>0</v>
      </c>
      <c r="CF29" s="149">
        <f>1/494</f>
        <v>2.0242914979757085E-3</v>
      </c>
      <c r="CG29" s="149">
        <f>12/394</f>
        <v>3.0456852791878174E-2</v>
      </c>
      <c r="CH29" s="149">
        <f>0/275</f>
        <v>0</v>
      </c>
      <c r="CI29" s="149">
        <f>14/990</f>
        <v>1.4141414141414142E-2</v>
      </c>
      <c r="CJ29" s="149">
        <f>0/46</f>
        <v>0</v>
      </c>
      <c r="DC29" s="21"/>
      <c r="DU29" s="21"/>
      <c r="DV29" s="21"/>
    </row>
    <row r="30" spans="1:126" x14ac:dyDescent="0.2">
      <c r="B30" s="44"/>
      <c r="Q30" s="21"/>
      <c r="AP30" s="21"/>
      <c r="BH30" s="21"/>
      <c r="BN30" s="148"/>
      <c r="CA30" s="21" t="s">
        <v>299</v>
      </c>
      <c r="CB30" s="152">
        <f>12/354</f>
        <v>3.3898305084745763E-2</v>
      </c>
      <c r="CC30" s="149">
        <f>1/304</f>
        <v>3.2894736842105261E-3</v>
      </c>
      <c r="CD30" s="152">
        <f>3/480</f>
        <v>6.2500000000000003E-3</v>
      </c>
      <c r="CE30" s="149">
        <f>3/1329</f>
        <v>2.257336343115124E-3</v>
      </c>
      <c r="CF30" s="149">
        <f>10/2211</f>
        <v>4.5228403437358664E-3</v>
      </c>
      <c r="CG30" s="152">
        <f>56/1721</f>
        <v>3.2539221382916907E-2</v>
      </c>
      <c r="CH30" s="149">
        <f>4/990</f>
        <v>4.0404040404040404E-3</v>
      </c>
      <c r="CI30" s="152">
        <f>60/3799</f>
        <v>1.5793629902605948E-2</v>
      </c>
      <c r="CJ30" s="149">
        <f>1/201</f>
        <v>4.9751243781094526E-3</v>
      </c>
      <c r="DC30" s="21"/>
      <c r="DU30" s="21"/>
      <c r="DV30" s="21"/>
    </row>
    <row r="31" spans="1:126" x14ac:dyDescent="0.2">
      <c r="C31" s="44"/>
      <c r="Q31" s="150"/>
      <c r="AP31" s="21"/>
      <c r="BH31" s="21"/>
      <c r="BN31" s="148"/>
      <c r="DC31" s="21"/>
      <c r="DU31" s="21"/>
      <c r="DV31" s="21"/>
    </row>
    <row r="32" spans="1:126" x14ac:dyDescent="0.2">
      <c r="A32" s="21"/>
      <c r="B32" s="14"/>
      <c r="C32" s="21"/>
      <c r="D32" s="21"/>
      <c r="E32" s="21"/>
      <c r="F32" s="21"/>
      <c r="G32" s="21"/>
      <c r="H32" s="21"/>
      <c r="I32" s="21"/>
      <c r="J32" s="21"/>
      <c r="K32" s="21"/>
      <c r="L32" s="21"/>
      <c r="M32" s="21"/>
      <c r="N32" s="21"/>
      <c r="O32" s="21"/>
      <c r="P32" s="21"/>
      <c r="Q32" s="21"/>
      <c r="AP32" s="21"/>
      <c r="BH32" s="21"/>
      <c r="BN32" s="148"/>
      <c r="DC32" s="21"/>
      <c r="DU32" s="21"/>
      <c r="DV32" s="21"/>
    </row>
    <row r="33" spans="1:126" x14ac:dyDescent="0.2">
      <c r="A33" s="21"/>
      <c r="B33" s="133"/>
      <c r="C33" s="21"/>
      <c r="D33" s="21"/>
      <c r="E33" s="21"/>
      <c r="F33" s="21"/>
      <c r="G33" s="21"/>
      <c r="H33" s="21"/>
      <c r="I33" s="21"/>
      <c r="J33" s="21"/>
      <c r="K33" s="21"/>
      <c r="L33" s="21"/>
      <c r="M33" s="21"/>
      <c r="N33" s="21"/>
      <c r="O33" s="21"/>
      <c r="P33" s="21"/>
      <c r="Q33" s="21"/>
      <c r="AP33" s="21"/>
      <c r="BH33" s="21"/>
      <c r="BN33" s="148"/>
      <c r="DC33" s="21"/>
      <c r="DU33" s="21"/>
      <c r="DV33" s="21"/>
    </row>
    <row r="34" spans="1:126" x14ac:dyDescent="0.2">
      <c r="A34" s="21"/>
      <c r="B34" s="21"/>
      <c r="C34" s="21"/>
      <c r="D34" s="21"/>
      <c r="E34" s="21"/>
      <c r="F34" s="21"/>
      <c r="G34" s="21"/>
      <c r="H34" s="21"/>
      <c r="I34" s="21"/>
      <c r="J34" s="21"/>
      <c r="K34" s="21"/>
      <c r="L34" s="21"/>
      <c r="M34" s="21"/>
      <c r="N34" s="21"/>
      <c r="O34" s="21"/>
      <c r="P34" s="21"/>
      <c r="Q34" s="21"/>
      <c r="AP34" s="21"/>
      <c r="BH34" s="21"/>
      <c r="BN34" s="148"/>
      <c r="DC34" s="21"/>
      <c r="DU34" s="21"/>
      <c r="DV34" s="21"/>
    </row>
    <row r="35" spans="1:126" x14ac:dyDescent="0.2">
      <c r="A35" s="21"/>
      <c r="B35" s="21"/>
      <c r="C35" s="21"/>
      <c r="D35" s="21"/>
      <c r="E35" s="21"/>
      <c r="F35" s="21"/>
      <c r="G35" s="21"/>
      <c r="H35" s="21"/>
      <c r="I35" s="21"/>
      <c r="J35" s="21"/>
      <c r="K35" s="21"/>
      <c r="L35" s="21"/>
      <c r="M35" s="21"/>
      <c r="N35" s="21"/>
      <c r="O35" s="21"/>
      <c r="P35" s="21"/>
      <c r="Q35" s="21"/>
      <c r="AP35" s="21"/>
      <c r="BH35" s="21"/>
      <c r="BN35" s="148"/>
      <c r="DC35" s="21"/>
      <c r="DU35" s="21"/>
      <c r="DV35" s="21"/>
    </row>
    <row r="36" spans="1:126" x14ac:dyDescent="0.2">
      <c r="A36" s="21"/>
      <c r="B36" s="133"/>
      <c r="C36" s="21"/>
      <c r="D36" s="21"/>
      <c r="E36" s="21"/>
      <c r="F36" s="21"/>
      <c r="G36" s="21"/>
      <c r="H36" s="21"/>
      <c r="I36" s="21"/>
      <c r="J36" s="21"/>
      <c r="K36" s="21"/>
      <c r="L36" s="21"/>
      <c r="M36" s="21"/>
      <c r="N36" s="21"/>
      <c r="O36" s="21"/>
      <c r="P36" s="21"/>
      <c r="Q36" s="21"/>
      <c r="AP36" s="21"/>
      <c r="BH36" s="21"/>
      <c r="BN36" s="148"/>
      <c r="CA36" s="231" t="s">
        <v>275</v>
      </c>
      <c r="CB36" s="231"/>
      <c r="CC36" s="231"/>
      <c r="CD36" s="231"/>
      <c r="CK36" s="231" t="s">
        <v>260</v>
      </c>
      <c r="CL36" s="231"/>
      <c r="DC36" s="21"/>
      <c r="DU36" s="21"/>
      <c r="DV36" s="21"/>
    </row>
    <row r="37" spans="1:126" x14ac:dyDescent="0.2">
      <c r="Q37" s="21"/>
      <c r="AP37" s="21"/>
      <c r="BH37" s="21"/>
      <c r="BN37" s="148"/>
      <c r="CK37" s="146" t="s">
        <v>263</v>
      </c>
      <c r="CL37" s="136" t="s">
        <v>264</v>
      </c>
      <c r="DC37" s="21"/>
      <c r="DU37" s="21"/>
      <c r="DV37" s="21"/>
    </row>
    <row r="38" spans="1:126" x14ac:dyDescent="0.2">
      <c r="Q38" s="21"/>
      <c r="AP38" s="21"/>
      <c r="BH38" s="21"/>
      <c r="BN38" s="148"/>
      <c r="CA38" s="147" t="s">
        <v>261</v>
      </c>
      <c r="CB38" s="147" t="s">
        <v>262</v>
      </c>
      <c r="CK38" s="21">
        <v>40</v>
      </c>
      <c r="CL38" s="21">
        <v>3847</v>
      </c>
      <c r="DC38" s="21"/>
      <c r="DU38" s="21"/>
      <c r="DV38" s="21"/>
    </row>
    <row r="39" spans="1:126" x14ac:dyDescent="0.2">
      <c r="Q39" s="21"/>
      <c r="AP39" s="21"/>
      <c r="BH39" s="21"/>
      <c r="BN39" s="148"/>
      <c r="CA39" s="21">
        <v>1</v>
      </c>
      <c r="CB39" s="21">
        <v>8</v>
      </c>
      <c r="DC39" s="21"/>
      <c r="DU39" s="21"/>
      <c r="DV39" s="21"/>
    </row>
    <row r="40" spans="1:126" x14ac:dyDescent="0.2">
      <c r="Q40" s="21"/>
      <c r="AP40" s="21"/>
      <c r="BH40" s="21"/>
      <c r="BN40" s="148"/>
      <c r="CA40" s="21">
        <v>2</v>
      </c>
      <c r="CB40" s="21">
        <v>13</v>
      </c>
      <c r="DC40" s="21"/>
      <c r="DU40" s="21"/>
      <c r="DV40" s="21"/>
    </row>
    <row r="41" spans="1:126" x14ac:dyDescent="0.2">
      <c r="Q41" s="21"/>
      <c r="AP41" s="21"/>
      <c r="BH41" s="21"/>
      <c r="BN41" s="148"/>
      <c r="CA41" s="21">
        <v>3</v>
      </c>
      <c r="CB41" s="21">
        <v>6</v>
      </c>
      <c r="DC41" s="21"/>
      <c r="DU41" s="21"/>
      <c r="DV41" s="21"/>
    </row>
    <row r="42" spans="1:126" x14ac:dyDescent="0.2">
      <c r="Q42" s="21"/>
      <c r="AP42" s="21"/>
      <c r="BH42" s="21"/>
      <c r="BN42" s="148"/>
      <c r="CA42" s="21">
        <v>4</v>
      </c>
      <c r="CB42" s="21">
        <v>4</v>
      </c>
      <c r="DC42" s="21"/>
      <c r="DU42" s="21"/>
      <c r="DV42" s="21"/>
    </row>
    <row r="43" spans="1:126" x14ac:dyDescent="0.2">
      <c r="Q43" s="21"/>
      <c r="AP43" s="21"/>
      <c r="BH43" s="21"/>
      <c r="BN43" s="148"/>
      <c r="CA43" s="21">
        <v>5</v>
      </c>
      <c r="CB43" s="21">
        <v>9</v>
      </c>
      <c r="DC43" s="21"/>
      <c r="DU43" s="21"/>
      <c r="DV43" s="21"/>
    </row>
    <row r="44" spans="1:126" x14ac:dyDescent="0.2">
      <c r="Q44" s="21"/>
      <c r="AP44" s="21"/>
      <c r="BH44" s="21"/>
      <c r="BN44" s="148"/>
      <c r="DC44" s="21"/>
      <c r="DU44" s="21"/>
      <c r="DV44" s="21"/>
    </row>
    <row r="45" spans="1:126" x14ac:dyDescent="0.2">
      <c r="Q45" s="21"/>
      <c r="AP45" s="150"/>
      <c r="BH45" s="21"/>
      <c r="BI45" s="148"/>
      <c r="BJ45" s="148"/>
      <c r="BK45" s="148"/>
      <c r="BL45" s="148"/>
      <c r="BM45" s="148"/>
      <c r="BN45" s="148"/>
      <c r="DC45" s="21"/>
      <c r="DU45" s="21"/>
      <c r="DV45" s="21"/>
    </row>
    <row r="46" spans="1:126" x14ac:dyDescent="0.2">
      <c r="Q46" s="21"/>
      <c r="R46" s="142"/>
      <c r="S46" s="21"/>
      <c r="T46" s="21"/>
      <c r="U46" s="21"/>
      <c r="V46" s="21"/>
      <c r="W46" s="21"/>
      <c r="X46" s="21"/>
      <c r="Y46" s="21"/>
      <c r="Z46" s="21"/>
      <c r="AA46" s="21"/>
      <c r="AB46" s="21"/>
      <c r="AC46" s="21"/>
      <c r="AD46" s="21"/>
      <c r="AE46" s="21"/>
      <c r="AF46" s="21"/>
      <c r="AG46" s="21"/>
      <c r="AH46" s="21"/>
      <c r="AI46" s="21"/>
      <c r="AJ46" s="21"/>
      <c r="AK46" s="21"/>
      <c r="AL46" s="21"/>
      <c r="AM46" s="21"/>
      <c r="AN46" s="21"/>
      <c r="AO46" s="141"/>
      <c r="AP46" s="21"/>
      <c r="AQ46" s="21"/>
      <c r="AR46" s="21"/>
      <c r="AS46" s="21"/>
      <c r="AT46" s="21"/>
      <c r="AU46" s="21"/>
      <c r="AV46" s="21"/>
      <c r="AW46" s="21"/>
      <c r="AX46" s="21"/>
      <c r="AY46" s="21"/>
      <c r="AZ46" s="21"/>
      <c r="BA46" s="21"/>
      <c r="BB46" s="21"/>
      <c r="BC46" s="21"/>
      <c r="BD46" s="21"/>
      <c r="BE46" s="21"/>
      <c r="BF46" s="21"/>
      <c r="BG46" s="141"/>
      <c r="BH46" s="21"/>
      <c r="BI46" s="148"/>
      <c r="BJ46" s="148"/>
      <c r="BK46" s="148"/>
      <c r="BL46" s="148"/>
      <c r="BM46" s="148"/>
      <c r="BN46" s="148"/>
      <c r="DC46" s="21"/>
      <c r="DU46" s="21"/>
      <c r="DV46" s="21"/>
    </row>
    <row r="47" spans="1:126" x14ac:dyDescent="0.2">
      <c r="Q47" s="21"/>
      <c r="R47" s="142"/>
      <c r="S47" s="21"/>
      <c r="T47" s="21"/>
      <c r="U47" s="21"/>
      <c r="V47" s="21"/>
      <c r="W47" s="21"/>
      <c r="X47" s="21"/>
      <c r="Y47" s="21"/>
      <c r="Z47" s="21"/>
      <c r="AA47" s="21"/>
      <c r="AB47" s="21"/>
      <c r="AC47" s="21"/>
      <c r="AD47" s="21"/>
      <c r="AE47" s="21"/>
      <c r="AF47" s="21"/>
      <c r="AG47" s="21"/>
      <c r="AH47" s="21"/>
      <c r="AI47" s="21"/>
      <c r="AJ47" s="21"/>
      <c r="AK47" s="21"/>
      <c r="AL47" s="21"/>
      <c r="AM47" s="21"/>
      <c r="AN47" s="21"/>
      <c r="AO47" s="141"/>
      <c r="AP47" s="21"/>
      <c r="AQ47" s="21"/>
      <c r="AR47" s="21"/>
      <c r="AS47" s="21"/>
      <c r="AT47" s="21"/>
      <c r="AU47" s="21"/>
      <c r="AV47" s="21"/>
      <c r="AW47" s="21"/>
      <c r="AX47" s="21"/>
      <c r="AY47" s="21"/>
      <c r="AZ47" s="21"/>
      <c r="BA47" s="21"/>
      <c r="BB47" s="21"/>
      <c r="BC47" s="21"/>
      <c r="BD47" s="21"/>
      <c r="BE47" s="21"/>
      <c r="BF47" s="21"/>
      <c r="BG47" s="141"/>
      <c r="BH47" s="21"/>
      <c r="BI47" s="148"/>
      <c r="BJ47" s="148"/>
      <c r="BK47" s="148"/>
      <c r="BL47" s="148"/>
      <c r="BM47" s="148"/>
      <c r="BN47" s="148"/>
      <c r="CA47" s="147" t="s">
        <v>261</v>
      </c>
      <c r="CB47" s="147" t="s">
        <v>265</v>
      </c>
      <c r="CC47" s="147" t="s">
        <v>266</v>
      </c>
      <c r="CD47" s="147" t="s">
        <v>267</v>
      </c>
      <c r="CE47" s="147" t="s">
        <v>268</v>
      </c>
      <c r="CF47" s="147" t="s">
        <v>269</v>
      </c>
      <c r="CG47" s="147" t="s">
        <v>270</v>
      </c>
      <c r="CH47" s="147" t="s">
        <v>271</v>
      </c>
      <c r="CI47" s="147" t="s">
        <v>272</v>
      </c>
      <c r="CJ47" s="147" t="s">
        <v>273</v>
      </c>
      <c r="CK47" s="147" t="s">
        <v>276</v>
      </c>
      <c r="DC47" s="21"/>
      <c r="DH47" s="148"/>
      <c r="DI47" s="148"/>
      <c r="DJ47" s="148"/>
      <c r="DK47" s="148"/>
      <c r="DL47" s="148"/>
      <c r="DM47" s="148"/>
      <c r="DU47" s="21"/>
      <c r="DV47" s="21"/>
    </row>
    <row r="48" spans="1:126" x14ac:dyDescent="0.2">
      <c r="Q48" s="21"/>
      <c r="R48" s="142"/>
      <c r="S48" s="21"/>
      <c r="T48" s="21"/>
      <c r="U48" s="21"/>
      <c r="V48" s="21"/>
      <c r="W48" s="21"/>
      <c r="X48" s="21"/>
      <c r="Y48" s="21"/>
      <c r="Z48" s="21"/>
      <c r="AA48" s="21"/>
      <c r="AB48" s="21"/>
      <c r="AC48" s="21"/>
      <c r="AD48" s="21"/>
      <c r="AE48" s="21"/>
      <c r="AF48" s="21"/>
      <c r="AG48" s="21"/>
      <c r="AH48" s="21"/>
      <c r="AI48" s="21"/>
      <c r="AJ48" s="21"/>
      <c r="AK48" s="21"/>
      <c r="AL48" s="21"/>
      <c r="AM48" s="21"/>
      <c r="AN48" s="21"/>
      <c r="AO48" s="141"/>
      <c r="AP48" s="21"/>
      <c r="AQ48" s="21"/>
      <c r="AR48" s="21"/>
      <c r="AS48" s="21"/>
      <c r="AT48" s="21"/>
      <c r="AU48" s="21"/>
      <c r="AV48" s="21"/>
      <c r="AW48" s="21"/>
      <c r="AX48" s="21"/>
      <c r="AY48" s="21"/>
      <c r="AZ48" s="21"/>
      <c r="BA48" s="21"/>
      <c r="BB48" s="21"/>
      <c r="BC48" s="21"/>
      <c r="BD48" s="21"/>
      <c r="BE48" s="21"/>
      <c r="BF48" s="21"/>
      <c r="BG48" s="141"/>
      <c r="BH48" s="21"/>
      <c r="BI48" s="148"/>
      <c r="BJ48" s="148"/>
      <c r="BK48" s="148"/>
      <c r="BL48" s="148"/>
      <c r="BM48" s="148"/>
      <c r="BN48" s="148"/>
      <c r="CA48" s="21">
        <v>1</v>
      </c>
      <c r="CB48" s="149">
        <f>0/4</f>
        <v>0</v>
      </c>
      <c r="CC48" s="149">
        <f>0/23</f>
        <v>0</v>
      </c>
      <c r="CD48" s="149">
        <f>0/14</f>
        <v>0</v>
      </c>
      <c r="CE48" s="149">
        <f>1/68</f>
        <v>1.4705882352941176E-2</v>
      </c>
      <c r="CF48" s="149">
        <f>1/126</f>
        <v>7.9365079365079361E-3</v>
      </c>
      <c r="CG48" s="149">
        <f>2/76</f>
        <v>2.6315789473684209E-2</v>
      </c>
      <c r="CH48" s="149">
        <f>1/33</f>
        <v>3.0303030303030304E-2</v>
      </c>
      <c r="CI48" s="149">
        <f>3/185</f>
        <v>1.6216216216216217E-2</v>
      </c>
      <c r="CJ48" s="149">
        <f>0/9</f>
        <v>0</v>
      </c>
      <c r="CK48" s="149">
        <f>0</f>
        <v>0</v>
      </c>
      <c r="DC48" s="21"/>
      <c r="DH48" s="148"/>
      <c r="DI48" s="148"/>
      <c r="DJ48" s="148"/>
      <c r="DK48" s="148"/>
      <c r="DL48" s="148"/>
      <c r="DM48" s="148"/>
      <c r="DU48" s="21"/>
      <c r="DV48" s="21"/>
    </row>
    <row r="49" spans="2:126" x14ac:dyDescent="0.2">
      <c r="Q49" s="21"/>
      <c r="R49" s="142"/>
      <c r="S49" s="21"/>
      <c r="T49" s="21"/>
      <c r="U49" s="21"/>
      <c r="V49" s="21"/>
      <c r="W49" s="21"/>
      <c r="X49" s="21"/>
      <c r="Y49" s="21"/>
      <c r="Z49" s="21"/>
      <c r="AA49" s="21"/>
      <c r="AB49" s="21"/>
      <c r="AC49" s="21"/>
      <c r="AD49" s="21"/>
      <c r="AE49" s="21"/>
      <c r="AF49" s="21"/>
      <c r="AG49" s="21"/>
      <c r="AH49" s="21"/>
      <c r="AI49" s="21"/>
      <c r="AJ49" s="21"/>
      <c r="AK49" s="21"/>
      <c r="AL49" s="21"/>
      <c r="AM49" s="21"/>
      <c r="AN49" s="21"/>
      <c r="AO49" s="141"/>
      <c r="AP49" s="21"/>
      <c r="AQ49" s="21"/>
      <c r="AR49" s="21"/>
      <c r="AS49" s="21"/>
      <c r="AT49" s="21"/>
      <c r="AU49" s="21"/>
      <c r="AV49" s="21"/>
      <c r="AW49" s="21"/>
      <c r="AX49" s="21"/>
      <c r="AY49" s="21"/>
      <c r="AZ49" s="21"/>
      <c r="BA49" s="21"/>
      <c r="BB49" s="21"/>
      <c r="BC49" s="21"/>
      <c r="BD49" s="21"/>
      <c r="BE49" s="21"/>
      <c r="BF49" s="21"/>
      <c r="BG49" s="141"/>
      <c r="BH49" s="21"/>
      <c r="BI49" s="148"/>
      <c r="BJ49" s="148"/>
      <c r="BK49" s="148"/>
      <c r="BL49" s="148"/>
      <c r="BM49" s="148"/>
      <c r="BN49" s="148"/>
      <c r="CA49" s="21">
        <v>2</v>
      </c>
      <c r="CB49" s="149">
        <f>10/36</f>
        <v>0.27777777777777779</v>
      </c>
      <c r="CC49" s="149">
        <f>0/63</f>
        <v>0</v>
      </c>
      <c r="CD49" s="149">
        <f>0/49</f>
        <v>0</v>
      </c>
      <c r="CE49" s="149">
        <f>0/64</f>
        <v>0</v>
      </c>
      <c r="CF49" s="149">
        <f>1/196</f>
        <v>5.1020408163265302E-3</v>
      </c>
      <c r="CG49" s="149">
        <f>0/130</f>
        <v>0</v>
      </c>
      <c r="CH49" s="149">
        <f>1/39</f>
        <v>2.564102564102564E-2</v>
      </c>
      <c r="CI49" s="149">
        <f>1/251</f>
        <v>3.9840637450199202E-3</v>
      </c>
      <c r="CJ49" s="149">
        <f>0/16</f>
        <v>0</v>
      </c>
      <c r="CK49" s="149">
        <f>0/16</f>
        <v>0</v>
      </c>
      <c r="DC49" s="21"/>
      <c r="DH49" s="148"/>
      <c r="DI49" s="148"/>
      <c r="DJ49" s="148"/>
      <c r="DK49" s="148"/>
      <c r="DL49" s="148"/>
      <c r="DM49" s="148"/>
      <c r="DU49" s="21"/>
      <c r="DV49" s="21"/>
    </row>
    <row r="50" spans="2:126" x14ac:dyDescent="0.2">
      <c r="Q50" s="21"/>
      <c r="AP50" s="151"/>
      <c r="BH50" s="21"/>
      <c r="BN50" s="148"/>
      <c r="CA50" s="21">
        <v>3</v>
      </c>
      <c r="CB50" s="149">
        <f>0/13</f>
        <v>0</v>
      </c>
      <c r="CC50" s="149">
        <f>0/47</f>
        <v>0</v>
      </c>
      <c r="CD50" s="149">
        <f>0/23</f>
        <v>0</v>
      </c>
      <c r="CE50" s="149">
        <f>0/50</f>
        <v>0</v>
      </c>
      <c r="CF50" s="149">
        <f>1/140</f>
        <v>7.1428571428571426E-3</v>
      </c>
      <c r="CG50" s="149">
        <f>2/172</f>
        <v>1.1627906976744186E-2</v>
      </c>
      <c r="CH50" s="149">
        <f>0/30</f>
        <v>0</v>
      </c>
      <c r="CI50" s="149">
        <f>2/220</f>
        <v>9.0909090909090905E-3</v>
      </c>
      <c r="CJ50" s="149">
        <f>1/20</f>
        <v>0.05</v>
      </c>
      <c r="CK50" s="149">
        <f>0/15</f>
        <v>0</v>
      </c>
      <c r="DC50" s="21"/>
      <c r="DH50" s="148"/>
      <c r="DI50" s="148"/>
      <c r="DJ50" s="148"/>
      <c r="DK50" s="148"/>
      <c r="DL50" s="148"/>
      <c r="DM50" s="148"/>
      <c r="DU50" s="21"/>
      <c r="DV50" s="21"/>
    </row>
    <row r="51" spans="2:126" x14ac:dyDescent="0.2">
      <c r="Q51" s="21"/>
      <c r="AP51" s="21"/>
      <c r="AQ51" s="227" t="s">
        <v>281</v>
      </c>
      <c r="AR51" s="228"/>
      <c r="AS51" s="228"/>
      <c r="AT51" s="228"/>
      <c r="AU51" s="228"/>
      <c r="AV51" s="228"/>
      <c r="AW51" s="228"/>
      <c r="AX51" s="228"/>
      <c r="AY51" s="228"/>
      <c r="AZ51" s="228"/>
      <c r="BA51" s="228"/>
      <c r="BB51" s="228"/>
      <c r="BC51" s="228"/>
      <c r="BD51" s="228"/>
      <c r="BE51" s="228"/>
      <c r="BF51" s="228"/>
      <c r="BH51" s="21"/>
      <c r="CA51" s="21">
        <v>4</v>
      </c>
      <c r="CB51" s="149">
        <f>0</f>
        <v>0</v>
      </c>
      <c r="CC51" s="149">
        <f>0/57</f>
        <v>0</v>
      </c>
      <c r="CD51" s="149">
        <f>0/17</f>
        <v>0</v>
      </c>
      <c r="CE51" s="149">
        <f>0/59</f>
        <v>0</v>
      </c>
      <c r="CF51" s="149">
        <f>0/148</f>
        <v>0</v>
      </c>
      <c r="CG51" s="149">
        <f>3/175</f>
        <v>1.7142857142857144E-2</v>
      </c>
      <c r="CH51" s="149">
        <f>0/44</f>
        <v>0</v>
      </c>
      <c r="CI51" s="149">
        <f>0/239</f>
        <v>0</v>
      </c>
      <c r="CJ51" s="149">
        <f>0/5</f>
        <v>0</v>
      </c>
      <c r="CK51" s="149">
        <f>1/11</f>
        <v>9.0909090909090912E-2</v>
      </c>
      <c r="DC51" s="21"/>
      <c r="DH51" s="148"/>
      <c r="DI51" s="148"/>
      <c r="DJ51" s="148"/>
      <c r="DK51" s="148"/>
      <c r="DL51" s="148"/>
      <c r="DM51" s="148"/>
      <c r="DU51" s="21"/>
      <c r="DV51" s="21"/>
    </row>
    <row r="52" spans="2:126" x14ac:dyDescent="0.2">
      <c r="Q52" s="21"/>
      <c r="AP52" s="21"/>
      <c r="AQ52" s="228"/>
      <c r="AR52" s="228"/>
      <c r="AS52" s="228"/>
      <c r="AT52" s="228"/>
      <c r="AU52" s="228"/>
      <c r="AV52" s="228"/>
      <c r="AW52" s="228"/>
      <c r="AX52" s="228"/>
      <c r="AY52" s="228"/>
      <c r="AZ52" s="228"/>
      <c r="BA52" s="228"/>
      <c r="BB52" s="228"/>
      <c r="BC52" s="228"/>
      <c r="BD52" s="228"/>
      <c r="BE52" s="228"/>
      <c r="BF52" s="228"/>
      <c r="BH52" s="21"/>
      <c r="CA52" s="21">
        <v>5</v>
      </c>
      <c r="CB52" s="149">
        <f>1/16</f>
        <v>6.25E-2</v>
      </c>
      <c r="CC52" s="149">
        <f>0/43</f>
        <v>0</v>
      </c>
      <c r="CD52" s="149">
        <f>0/9</f>
        <v>0</v>
      </c>
      <c r="CE52" s="149">
        <f>0/86</f>
        <v>0</v>
      </c>
      <c r="CF52" s="149">
        <f>3/176</f>
        <v>1.7045454545454544E-2</v>
      </c>
      <c r="CG52" s="149">
        <f>4/141</f>
        <v>2.8368794326241134E-2</v>
      </c>
      <c r="CH52" s="149">
        <f>0/31</f>
        <v>0</v>
      </c>
      <c r="CI52" s="149">
        <f>1/271</f>
        <v>3.6900369003690036E-3</v>
      </c>
      <c r="CJ52" s="149">
        <f>0/11</f>
        <v>0</v>
      </c>
      <c r="CK52" s="149">
        <f>0/5</f>
        <v>0</v>
      </c>
      <c r="DC52" s="21"/>
      <c r="DH52" s="148"/>
      <c r="DI52" s="148"/>
      <c r="DJ52" s="148"/>
      <c r="DK52" s="148"/>
      <c r="DL52" s="148"/>
      <c r="DM52" s="148"/>
      <c r="DU52" s="21"/>
      <c r="DV52" s="21"/>
    </row>
    <row r="53" spans="2:126" x14ac:dyDescent="0.2">
      <c r="Q53" s="21"/>
      <c r="AP53" s="21"/>
      <c r="AQ53" s="228"/>
      <c r="AR53" s="228"/>
      <c r="AS53" s="228"/>
      <c r="AT53" s="228"/>
      <c r="AU53" s="228"/>
      <c r="AV53" s="228"/>
      <c r="AW53" s="228"/>
      <c r="AX53" s="228"/>
      <c r="AY53" s="228"/>
      <c r="AZ53" s="228"/>
      <c r="BA53" s="228"/>
      <c r="BB53" s="228"/>
      <c r="BC53" s="228"/>
      <c r="BD53" s="228"/>
      <c r="BE53" s="228"/>
      <c r="BF53" s="228"/>
      <c r="BH53" s="21"/>
      <c r="CA53" s="21" t="s">
        <v>274</v>
      </c>
      <c r="CB53" s="153">
        <f>11/69</f>
        <v>0.15942028985507245</v>
      </c>
      <c r="CC53" s="149">
        <f>0/233</f>
        <v>0</v>
      </c>
      <c r="CD53" s="149">
        <f>0/112</f>
        <v>0</v>
      </c>
      <c r="CE53" s="149">
        <f>1/357</f>
        <v>2.8011204481792717E-3</v>
      </c>
      <c r="CF53" s="149">
        <f>6/786</f>
        <v>7.6335877862595417E-3</v>
      </c>
      <c r="CG53" s="152">
        <f>11/694</f>
        <v>1.5850144092219021E-2</v>
      </c>
      <c r="CH53" s="149">
        <f>2/177</f>
        <v>1.1299435028248588E-2</v>
      </c>
      <c r="CI53" s="149">
        <f>7/1166</f>
        <v>6.0034305317324182E-3</v>
      </c>
      <c r="CJ53" s="152">
        <f>1/61</f>
        <v>1.6393442622950821E-2</v>
      </c>
      <c r="CK53" s="152">
        <f>1/47</f>
        <v>2.1276595744680851E-2</v>
      </c>
      <c r="DC53" s="21"/>
      <c r="DH53" s="148"/>
      <c r="DI53" s="148"/>
      <c r="DJ53" s="148"/>
      <c r="DK53" s="148"/>
      <c r="DL53" s="148"/>
      <c r="DM53" s="148"/>
      <c r="DU53" s="21"/>
      <c r="DV53" s="21"/>
    </row>
    <row r="54" spans="2:126" x14ac:dyDescent="0.2">
      <c r="Q54" s="21"/>
      <c r="AP54" s="21"/>
      <c r="AQ54" s="228"/>
      <c r="AR54" s="228"/>
      <c r="AS54" s="228"/>
      <c r="AT54" s="228"/>
      <c r="AU54" s="228"/>
      <c r="AV54" s="228"/>
      <c r="AW54" s="228"/>
      <c r="AX54" s="228"/>
      <c r="AY54" s="228"/>
      <c r="AZ54" s="228"/>
      <c r="BA54" s="228"/>
      <c r="BB54" s="228"/>
      <c r="BC54" s="228"/>
      <c r="BD54" s="228"/>
      <c r="BE54" s="228"/>
      <c r="BF54" s="228"/>
      <c r="BH54" s="21"/>
      <c r="DC54" s="21"/>
      <c r="DH54" s="148"/>
      <c r="DI54" s="148"/>
      <c r="DJ54" s="148"/>
      <c r="DK54" s="148"/>
      <c r="DL54" s="148"/>
      <c r="DM54" s="148"/>
      <c r="DU54" s="21"/>
      <c r="DV54" s="21"/>
    </row>
    <row r="55" spans="2:126" x14ac:dyDescent="0.2">
      <c r="Q55" s="21"/>
      <c r="AP55" s="21"/>
      <c r="AQ55" s="228"/>
      <c r="AR55" s="228"/>
      <c r="AS55" s="228"/>
      <c r="AT55" s="228"/>
      <c r="AU55" s="228"/>
      <c r="AV55" s="228"/>
      <c r="AW55" s="228"/>
      <c r="AX55" s="228"/>
      <c r="AY55" s="228"/>
      <c r="AZ55" s="228"/>
      <c r="BA55" s="228"/>
      <c r="BB55" s="228"/>
      <c r="BC55" s="228"/>
      <c r="BD55" s="228"/>
      <c r="BE55" s="228"/>
      <c r="BF55" s="228"/>
      <c r="BH55" s="21"/>
      <c r="DC55" s="21"/>
      <c r="DH55" s="148"/>
      <c r="DI55" s="148"/>
      <c r="DJ55" s="148"/>
      <c r="DK55" s="148"/>
      <c r="DL55" s="148"/>
      <c r="DM55" s="148"/>
      <c r="DU55" s="21"/>
      <c r="DV55" s="21"/>
    </row>
    <row r="56" spans="2:126" x14ac:dyDescent="0.2">
      <c r="Q56" s="21"/>
      <c r="AP56" s="21"/>
      <c r="AQ56" s="228"/>
      <c r="AR56" s="228"/>
      <c r="AS56" s="228"/>
      <c r="AT56" s="228"/>
      <c r="AU56" s="228"/>
      <c r="AV56" s="228"/>
      <c r="AW56" s="228"/>
      <c r="AX56" s="228"/>
      <c r="AY56" s="228"/>
      <c r="AZ56" s="228"/>
      <c r="BA56" s="228"/>
      <c r="BB56" s="228"/>
      <c r="BC56" s="228"/>
      <c r="BD56" s="228"/>
      <c r="BE56" s="228"/>
      <c r="BF56" s="228"/>
      <c r="BH56" s="21"/>
      <c r="DC56" s="21"/>
      <c r="DH56" s="148"/>
      <c r="DI56" s="148"/>
      <c r="DJ56" s="148"/>
      <c r="DK56" s="148"/>
      <c r="DL56" s="148"/>
      <c r="DM56" s="148"/>
      <c r="DU56" s="21"/>
      <c r="DV56" s="21"/>
    </row>
    <row r="57" spans="2:126" x14ac:dyDescent="0.2">
      <c r="Q57" s="21"/>
      <c r="AP57" s="21"/>
      <c r="BH57" s="21"/>
      <c r="DC57" s="21"/>
      <c r="DH57" s="148"/>
      <c r="DI57" s="148"/>
      <c r="DJ57" s="148"/>
      <c r="DK57" s="148"/>
      <c r="DL57" s="148"/>
      <c r="DM57" s="148"/>
      <c r="DU57" s="21"/>
      <c r="DV57" s="21"/>
    </row>
    <row r="58" spans="2:126" x14ac:dyDescent="0.2">
      <c r="Q58" s="21"/>
      <c r="AP58" s="21"/>
      <c r="BH58" s="21"/>
      <c r="DC58" s="21"/>
      <c r="DH58" s="148"/>
      <c r="DI58" s="148"/>
      <c r="DJ58" s="148"/>
      <c r="DK58" s="148"/>
      <c r="DL58" s="148"/>
      <c r="DM58" s="148"/>
      <c r="DU58" s="21"/>
      <c r="DV58" s="21"/>
    </row>
    <row r="59" spans="2:126" x14ac:dyDescent="0.2">
      <c r="Q59" s="21"/>
      <c r="AP59" s="21"/>
      <c r="BH59" s="21"/>
      <c r="DC59" s="21"/>
      <c r="DH59" s="148"/>
      <c r="DI59" s="148"/>
      <c r="DJ59" s="148"/>
      <c r="DK59" s="148"/>
      <c r="DL59" s="148"/>
      <c r="DM59" s="148"/>
      <c r="DU59" s="21"/>
      <c r="DV59" s="21"/>
    </row>
    <row r="60" spans="2:126" x14ac:dyDescent="0.2">
      <c r="Q60" s="21"/>
      <c r="AP60" s="21"/>
      <c r="BH60" s="21"/>
      <c r="DC60" s="21"/>
      <c r="DH60" s="148"/>
      <c r="DI60" s="148"/>
      <c r="DJ60" s="148"/>
      <c r="DK60" s="148"/>
      <c r="DL60" s="148"/>
      <c r="DM60" s="148"/>
      <c r="DU60" s="21"/>
      <c r="DV60" s="21"/>
    </row>
    <row r="61" spans="2:126" x14ac:dyDescent="0.2">
      <c r="Q61" s="21"/>
      <c r="AP61" s="21"/>
      <c r="BH61" s="21"/>
      <c r="DC61" s="21"/>
      <c r="DH61" s="148"/>
      <c r="DI61" s="148"/>
      <c r="DJ61" s="148"/>
      <c r="DK61" s="148"/>
      <c r="DL61" s="148"/>
      <c r="DM61" s="148"/>
      <c r="DU61" s="21"/>
      <c r="DV61" s="21"/>
    </row>
    <row r="62" spans="2:126" x14ac:dyDescent="0.2">
      <c r="Q62" s="21"/>
      <c r="AP62" s="21"/>
      <c r="BH62" s="21"/>
      <c r="DC62" s="21"/>
      <c r="DH62" s="148"/>
      <c r="DI62" s="148"/>
      <c r="DJ62" s="148"/>
      <c r="DK62" s="148"/>
      <c r="DL62" s="148"/>
      <c r="DM62" s="148"/>
      <c r="DU62" s="21"/>
      <c r="DV62" s="21"/>
    </row>
    <row r="63" spans="2:126" x14ac:dyDescent="0.2">
      <c r="Q63" s="21"/>
      <c r="AP63" s="21"/>
      <c r="BH63" s="150"/>
      <c r="DC63" s="21"/>
      <c r="DH63" s="148"/>
      <c r="DI63" s="148"/>
      <c r="DJ63" s="148"/>
      <c r="DK63" s="148"/>
      <c r="DL63" s="148"/>
      <c r="DM63" s="148"/>
      <c r="DU63" s="150"/>
      <c r="DV63" s="21"/>
    </row>
    <row r="64" spans="2:126" x14ac:dyDescent="0.2">
      <c r="B64" s="33"/>
      <c r="Q64" s="21"/>
      <c r="AP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141"/>
      <c r="DC64" s="21"/>
      <c r="DD64" s="142"/>
      <c r="DE64" s="21"/>
      <c r="DF64" s="21"/>
      <c r="DG64" s="21"/>
      <c r="DH64" s="21"/>
      <c r="DI64" s="21"/>
      <c r="DJ64" s="21"/>
      <c r="DK64" s="21"/>
      <c r="DL64" s="21"/>
      <c r="DM64" s="21"/>
      <c r="DN64" s="21"/>
      <c r="DO64" s="21"/>
      <c r="DP64" s="21"/>
      <c r="DQ64" s="21"/>
      <c r="DR64" s="21"/>
      <c r="DS64" s="21"/>
      <c r="DT64" s="21"/>
      <c r="DU64" s="21"/>
      <c r="DV64" s="21"/>
    </row>
    <row r="65" spans="17:126" x14ac:dyDescent="0.2">
      <c r="Q65" s="21"/>
      <c r="AP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141"/>
      <c r="DC65" s="21"/>
      <c r="DD65" s="142"/>
      <c r="DE65" s="21"/>
      <c r="DF65" s="21"/>
      <c r="DG65" s="21"/>
      <c r="DH65" s="21"/>
      <c r="DI65" s="21"/>
      <c r="DJ65" s="21"/>
      <c r="DK65" s="21"/>
      <c r="DL65" s="21"/>
      <c r="DM65" s="21"/>
      <c r="DN65" s="21"/>
      <c r="DO65" s="21"/>
      <c r="DP65" s="21"/>
      <c r="DQ65" s="21"/>
      <c r="DR65" s="21"/>
      <c r="DS65" s="21"/>
      <c r="DT65" s="21"/>
      <c r="DU65" s="21"/>
      <c r="DV65" s="21"/>
    </row>
    <row r="66" spans="17:126" x14ac:dyDescent="0.2">
      <c r="Q66" s="21"/>
      <c r="AP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141"/>
      <c r="DC66" s="21"/>
      <c r="DD66" s="142"/>
      <c r="DE66" s="21"/>
      <c r="DF66" s="21"/>
      <c r="DG66" s="21"/>
      <c r="DH66" s="21"/>
      <c r="DI66" s="21"/>
      <c r="DJ66" s="21"/>
      <c r="DK66" s="21"/>
      <c r="DL66" s="21"/>
      <c r="DM66" s="21"/>
      <c r="DN66" s="21"/>
      <c r="DO66" s="21"/>
      <c r="DP66" s="21"/>
      <c r="DQ66" s="21"/>
      <c r="DR66" s="21"/>
      <c r="DS66" s="21"/>
      <c r="DT66" s="21"/>
      <c r="DU66" s="21"/>
      <c r="DV66" s="21"/>
    </row>
    <row r="67" spans="17:126" x14ac:dyDescent="0.2">
      <c r="Q67" s="21"/>
      <c r="AP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141"/>
      <c r="DC67" s="21"/>
      <c r="DD67" s="142"/>
      <c r="DE67" s="21"/>
      <c r="DF67" s="21"/>
      <c r="DG67" s="21"/>
      <c r="DH67" s="21"/>
      <c r="DI67" s="21"/>
      <c r="DJ67" s="21"/>
      <c r="DK67" s="21"/>
      <c r="DL67" s="21"/>
      <c r="DM67" s="21"/>
      <c r="DN67" s="21"/>
      <c r="DO67" s="21"/>
      <c r="DP67" s="21"/>
      <c r="DQ67" s="21"/>
      <c r="DR67" s="21"/>
      <c r="DS67" s="21"/>
      <c r="DT67" s="21"/>
      <c r="DU67" s="21"/>
      <c r="DV67" s="21"/>
    </row>
    <row r="68" spans="17:126" x14ac:dyDescent="0.2">
      <c r="Q68" s="21"/>
      <c r="AP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141"/>
      <c r="DC68" s="21"/>
      <c r="DD68" s="142"/>
      <c r="DE68" s="21"/>
      <c r="DF68" s="21"/>
      <c r="DG68" s="21"/>
      <c r="DH68" s="21"/>
      <c r="DI68" s="21"/>
      <c r="DJ68" s="21"/>
      <c r="DK68" s="21"/>
      <c r="DL68" s="21"/>
      <c r="DM68" s="21"/>
      <c r="DN68" s="21"/>
      <c r="DO68" s="21"/>
      <c r="DP68" s="21"/>
      <c r="DQ68" s="21"/>
      <c r="DR68" s="21"/>
      <c r="DS68" s="21"/>
      <c r="DT68" s="21"/>
      <c r="DU68" s="21"/>
      <c r="DV68" s="21"/>
    </row>
    <row r="69" spans="17:126" x14ac:dyDescent="0.2">
      <c r="Q69" s="21"/>
      <c r="AP69" s="21"/>
      <c r="BH69" s="21"/>
      <c r="BI69" s="21"/>
      <c r="BJ69" s="21"/>
      <c r="BK69" s="21"/>
      <c r="BL69" s="21"/>
      <c r="BM69" s="21"/>
      <c r="BN69" s="21"/>
      <c r="BO69" s="21"/>
      <c r="BP69" s="21"/>
      <c r="BQ69" s="21"/>
      <c r="BR69" s="21"/>
      <c r="BS69" s="21"/>
      <c r="BT69" s="21"/>
      <c r="BU69" s="21"/>
      <c r="BV69" s="21"/>
      <c r="BW69" s="21"/>
      <c r="BX69" s="21"/>
      <c r="BY69" s="21"/>
      <c r="BZ69" s="21"/>
      <c r="CA69" s="21"/>
      <c r="CB69" s="141"/>
      <c r="CC69" s="21"/>
      <c r="CD69" s="142"/>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row>
    <row r="70" spans="17:126" x14ac:dyDescent="0.2">
      <c r="Q70" s="21"/>
      <c r="AP70" s="21"/>
      <c r="BH70" s="21"/>
      <c r="BI70" s="21"/>
      <c r="BJ70" s="21"/>
      <c r="BK70" s="21"/>
      <c r="BL70" s="21"/>
      <c r="BM70" s="21"/>
      <c r="BN70" s="21"/>
      <c r="BO70" s="21"/>
      <c r="BP70" s="21"/>
      <c r="BQ70" s="21"/>
      <c r="BR70" s="21"/>
      <c r="BS70" s="21"/>
      <c r="BT70" s="21"/>
      <c r="BU70" s="21"/>
      <c r="BV70" s="21"/>
      <c r="BW70" s="21"/>
      <c r="BX70" s="21"/>
      <c r="BY70" s="21"/>
      <c r="BZ70" s="21"/>
      <c r="CA70" s="21"/>
      <c r="CB70" s="141"/>
      <c r="CC70" s="21"/>
      <c r="CD70" s="142"/>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row>
    <row r="71" spans="17:126" x14ac:dyDescent="0.2">
      <c r="Q71" s="21"/>
      <c r="AP71" s="21"/>
      <c r="BH71" s="21"/>
      <c r="BI71" s="21"/>
      <c r="BJ71" s="21"/>
      <c r="BK71" s="21"/>
      <c r="BL71" s="21"/>
      <c r="BM71" s="21"/>
      <c r="BN71" s="21"/>
      <c r="BO71" s="21"/>
      <c r="BP71" s="21"/>
      <c r="BQ71" s="21"/>
      <c r="BR71" s="21"/>
      <c r="BS71" s="21"/>
      <c r="BT71" s="21"/>
      <c r="BU71" s="21"/>
      <c r="BV71" s="21"/>
      <c r="BW71" s="21"/>
      <c r="BX71" s="21"/>
      <c r="BY71" s="21"/>
      <c r="BZ71" s="21"/>
      <c r="CA71" s="21"/>
      <c r="CB71" s="141"/>
      <c r="CC71" s="21"/>
      <c r="CD71" s="142"/>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row>
    <row r="72" spans="17:126" x14ac:dyDescent="0.2">
      <c r="Q72" s="21"/>
      <c r="AP72" s="21"/>
      <c r="BH72" s="21"/>
      <c r="BI72" s="21"/>
      <c r="BJ72" s="21"/>
      <c r="BK72" s="21"/>
      <c r="BL72" s="21"/>
      <c r="BM72" s="21"/>
      <c r="BN72" s="21"/>
      <c r="BO72" s="21"/>
      <c r="BP72" s="21"/>
      <c r="BQ72" s="21"/>
      <c r="BR72" s="21"/>
      <c r="BS72" s="21"/>
      <c r="BT72" s="21"/>
      <c r="BU72" s="21"/>
      <c r="BV72" s="21"/>
      <c r="BW72" s="21"/>
      <c r="BX72" s="21"/>
      <c r="BY72" s="21"/>
      <c r="BZ72" s="21"/>
      <c r="CA72" s="21"/>
      <c r="CB72" s="141"/>
      <c r="CC72" s="21"/>
      <c r="CD72" s="142"/>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row>
    <row r="73" spans="17:126" x14ac:dyDescent="0.2">
      <c r="Q73" s="21"/>
      <c r="AP73" s="21"/>
      <c r="BH73" s="151"/>
      <c r="CC73" s="148"/>
      <c r="DH73" s="148"/>
      <c r="DI73" s="148"/>
      <c r="DJ73" s="148"/>
      <c r="DK73" s="148"/>
      <c r="DL73" s="148"/>
      <c r="DM73" s="148"/>
      <c r="DU73" s="151"/>
      <c r="DV73" s="21"/>
    </row>
    <row r="74" spans="17:126" x14ac:dyDescent="0.2">
      <c r="Q74" s="21"/>
      <c r="AP74" s="21"/>
      <c r="BH74" s="21"/>
      <c r="CC74" s="148"/>
      <c r="DH74" s="148"/>
      <c r="DI74" s="148"/>
      <c r="DJ74" s="148"/>
      <c r="DK74" s="148"/>
      <c r="DL74" s="148"/>
      <c r="DM74" s="148"/>
      <c r="DU74" s="21"/>
      <c r="DV74" s="21"/>
    </row>
    <row r="75" spans="17:126" x14ac:dyDescent="0.2">
      <c r="Q75" s="21"/>
      <c r="AP75" s="21"/>
      <c r="BH75" s="21"/>
      <c r="CC75" s="148"/>
      <c r="DH75" s="148"/>
      <c r="DI75" s="148"/>
      <c r="DJ75" s="148"/>
      <c r="DK75" s="148"/>
      <c r="DL75" s="148"/>
      <c r="DM75" s="148"/>
      <c r="DU75" s="21"/>
      <c r="DV75" s="21"/>
    </row>
    <row r="76" spans="17:126" x14ac:dyDescent="0.2">
      <c r="Q76" s="21"/>
      <c r="AP76" s="21"/>
      <c r="BH76" s="21"/>
      <c r="CC76" s="148"/>
      <c r="DH76" s="148"/>
      <c r="DI76" s="148"/>
      <c r="DJ76" s="148"/>
      <c r="DK76" s="148"/>
      <c r="DL76" s="148"/>
      <c r="DM76" s="148"/>
      <c r="DU76" s="21"/>
      <c r="DV76" s="21"/>
    </row>
    <row r="77" spans="17:126" x14ac:dyDescent="0.2">
      <c r="Q77" s="21"/>
      <c r="AP77" s="21"/>
      <c r="BH77" s="21"/>
      <c r="CC77" s="148"/>
      <c r="DH77" s="148"/>
      <c r="DI77" s="148"/>
      <c r="DJ77" s="148"/>
      <c r="DK77" s="148"/>
      <c r="DL77" s="148"/>
      <c r="DM77" s="148"/>
      <c r="DU77" s="21"/>
      <c r="DV77" s="21"/>
    </row>
    <row r="78" spans="17:126" x14ac:dyDescent="0.2">
      <c r="Q78" s="21"/>
      <c r="AP78" s="21"/>
      <c r="BH78" s="21"/>
      <c r="CC78" s="148"/>
      <c r="DH78" s="148"/>
      <c r="DI78" s="148"/>
      <c r="DJ78" s="148"/>
      <c r="DK78" s="148"/>
      <c r="DL78" s="148"/>
      <c r="DM78" s="148"/>
      <c r="DU78" s="21"/>
      <c r="DV78" s="21"/>
    </row>
    <row r="79" spans="17:126" x14ac:dyDescent="0.2">
      <c r="Q79" s="21"/>
      <c r="AP79" s="21"/>
      <c r="BH79" s="21"/>
      <c r="CC79" s="148"/>
      <c r="DU79" s="21"/>
      <c r="DV79" s="21"/>
    </row>
    <row r="80" spans="17:126" x14ac:dyDescent="0.2">
      <c r="Q80" s="21"/>
      <c r="AP80" s="21"/>
      <c r="BH80" s="21"/>
      <c r="CC80" s="148"/>
      <c r="DU80" s="21"/>
      <c r="DV80" s="21"/>
    </row>
    <row r="81" spans="1:126" x14ac:dyDescent="0.2">
      <c r="Q81" s="21"/>
      <c r="AP81" s="21"/>
      <c r="BH81" s="21"/>
      <c r="CC81" s="148"/>
      <c r="DU81" s="21"/>
      <c r="DV81" s="21"/>
    </row>
    <row r="82" spans="1:126" x14ac:dyDescent="0.2">
      <c r="Q82" s="21"/>
      <c r="AP82" s="21"/>
      <c r="BH82" s="21"/>
      <c r="CC82" s="148"/>
      <c r="DU82" s="21"/>
      <c r="DV82" s="21"/>
    </row>
    <row r="83" spans="1:126" x14ac:dyDescent="0.2">
      <c r="Q83" s="21"/>
      <c r="AP83" s="21"/>
      <c r="BH83" s="21"/>
      <c r="CC83" s="148"/>
      <c r="DU83" s="21"/>
      <c r="DV83" s="21"/>
    </row>
    <row r="84" spans="1:126" x14ac:dyDescent="0.2">
      <c r="Q84" s="21"/>
      <c r="AP84" s="21"/>
      <c r="BH84" s="21"/>
      <c r="CC84" s="148"/>
      <c r="DU84" s="21"/>
      <c r="DV84" s="21"/>
    </row>
    <row r="85" spans="1:126" x14ac:dyDescent="0.2">
      <c r="Q85" s="21"/>
      <c r="AP85" s="21"/>
      <c r="BH85" s="21"/>
      <c r="CC85" s="148"/>
      <c r="DU85" s="21"/>
      <c r="DV85" s="21"/>
    </row>
    <row r="86" spans="1:126" x14ac:dyDescent="0.2">
      <c r="Q86" s="21"/>
      <c r="AP86" s="21"/>
      <c r="BH86" s="21"/>
      <c r="CC86" s="148"/>
      <c r="DU86" s="21"/>
      <c r="DV86" s="21"/>
    </row>
    <row r="87" spans="1:126" x14ac:dyDescent="0.2">
      <c r="Q87" s="21"/>
      <c r="AP87" s="21"/>
      <c r="BH87" s="21"/>
      <c r="CC87" s="148"/>
      <c r="DU87" s="21"/>
      <c r="DV87" s="21"/>
    </row>
    <row r="88" spans="1:126" x14ac:dyDescent="0.2">
      <c r="Q88" s="21"/>
      <c r="AP88" s="21"/>
      <c r="BH88" s="21"/>
      <c r="BI88" s="148"/>
      <c r="BJ88" s="148"/>
      <c r="BK88" s="148"/>
      <c r="BL88" s="148"/>
      <c r="BM88" s="148"/>
      <c r="BN88" s="148"/>
      <c r="BO88" s="148"/>
      <c r="BP88" s="148"/>
      <c r="BQ88" s="148"/>
      <c r="BR88" s="148"/>
      <c r="BS88" s="148"/>
      <c r="BT88" s="148"/>
      <c r="BU88" s="148"/>
      <c r="BV88" s="148"/>
      <c r="BW88" s="148"/>
      <c r="BX88" s="148"/>
      <c r="BY88" s="148"/>
      <c r="BZ88" s="148"/>
      <c r="CA88" s="148"/>
      <c r="CB88" s="148"/>
      <c r="CC88" s="148"/>
      <c r="CD88" s="148"/>
      <c r="CE88" s="148"/>
      <c r="CF88" s="148"/>
      <c r="CG88" s="148"/>
      <c r="CH88" s="148"/>
      <c r="CI88" s="148"/>
      <c r="CJ88" s="148"/>
      <c r="CK88" s="148"/>
      <c r="CL88" s="148"/>
      <c r="CM88" s="148"/>
      <c r="CN88" s="148"/>
      <c r="CO88" s="148"/>
      <c r="CP88" s="148"/>
      <c r="CQ88" s="148"/>
      <c r="CR88" s="148"/>
      <c r="CS88" s="148"/>
      <c r="CT88" s="148"/>
      <c r="CU88" s="148"/>
      <c r="CV88" s="148"/>
      <c r="CW88" s="148"/>
      <c r="CX88" s="148"/>
      <c r="CY88" s="148"/>
      <c r="CZ88" s="148"/>
      <c r="DA88" s="148"/>
      <c r="DB88" s="148"/>
      <c r="DC88" s="148"/>
      <c r="DD88" s="148"/>
      <c r="DE88" s="148"/>
      <c r="DF88" s="148"/>
      <c r="DG88" s="148"/>
      <c r="DH88" s="148"/>
      <c r="DI88" s="148"/>
      <c r="DJ88" s="148"/>
      <c r="DK88" s="148"/>
      <c r="DL88" s="148"/>
      <c r="DM88" s="148"/>
      <c r="DN88" s="148"/>
      <c r="DO88" s="148"/>
      <c r="DP88" s="148"/>
      <c r="DQ88" s="148"/>
      <c r="DR88" s="148"/>
      <c r="DS88" s="148"/>
      <c r="DT88" s="148"/>
      <c r="DU88" s="142"/>
      <c r="DV88" s="21"/>
    </row>
    <row r="89" spans="1:126" x14ac:dyDescent="0.2">
      <c r="A89" s="21"/>
      <c r="B89" s="21"/>
      <c r="C89" s="21"/>
      <c r="D89" s="21"/>
      <c r="E89" s="21"/>
      <c r="F89" s="21"/>
      <c r="G89" s="21"/>
      <c r="H89" s="21"/>
      <c r="I89" s="21"/>
      <c r="J89" s="21"/>
      <c r="K89" s="21"/>
      <c r="L89" s="21"/>
      <c r="M89" s="21"/>
      <c r="N89" s="21"/>
      <c r="O89" s="21"/>
      <c r="P89" s="141"/>
      <c r="Q89" s="21"/>
      <c r="R89" s="142"/>
      <c r="S89" s="21"/>
      <c r="T89" s="21"/>
      <c r="U89" s="21"/>
      <c r="V89" s="21"/>
      <c r="W89" s="21"/>
      <c r="X89" s="21"/>
      <c r="Y89" s="21"/>
      <c r="Z89" s="21"/>
      <c r="AA89" s="21"/>
      <c r="AB89" s="21"/>
      <c r="AC89" s="21"/>
      <c r="AD89" s="21"/>
      <c r="AE89" s="21"/>
      <c r="AF89" s="21"/>
      <c r="AG89" s="21"/>
      <c r="AH89" s="21"/>
      <c r="AI89" s="21"/>
      <c r="AJ89" s="21"/>
      <c r="AK89" s="21"/>
      <c r="AL89" s="21"/>
      <c r="AM89" s="21"/>
      <c r="AN89" s="21"/>
      <c r="AO89" s="141"/>
      <c r="AP89" s="21"/>
      <c r="AQ89" s="142"/>
      <c r="AR89" s="21"/>
      <c r="AS89" s="21"/>
      <c r="AT89" s="21"/>
      <c r="AU89" s="21"/>
      <c r="AV89" s="21"/>
      <c r="AW89" s="21"/>
      <c r="AX89" s="21"/>
      <c r="AY89" s="21"/>
      <c r="AZ89" s="21"/>
      <c r="BA89" s="21"/>
      <c r="BB89" s="21"/>
      <c r="BC89" s="21"/>
      <c r="BD89" s="21"/>
      <c r="BE89" s="21"/>
      <c r="BF89" s="21"/>
      <c r="BG89" s="141"/>
      <c r="BH89" s="21"/>
      <c r="BI89" s="148"/>
      <c r="BJ89" s="148"/>
      <c r="BK89" s="148"/>
      <c r="BL89" s="148"/>
      <c r="BM89" s="148"/>
      <c r="BN89" s="148"/>
      <c r="BO89" s="148"/>
      <c r="BP89" s="148"/>
      <c r="BQ89" s="148"/>
      <c r="BR89" s="148"/>
      <c r="BS89" s="148"/>
      <c r="BT89" s="148"/>
      <c r="BU89" s="148"/>
      <c r="BV89" s="148"/>
      <c r="BW89" s="148"/>
      <c r="BX89" s="148"/>
      <c r="BY89" s="148"/>
      <c r="BZ89" s="148"/>
      <c r="CA89" s="148"/>
      <c r="CB89" s="148"/>
      <c r="CC89" s="148"/>
      <c r="CD89" s="148"/>
      <c r="CE89" s="148"/>
      <c r="CF89" s="148"/>
      <c r="CG89" s="148"/>
      <c r="CH89" s="148"/>
      <c r="CI89" s="148"/>
      <c r="CJ89" s="148"/>
      <c r="CK89" s="148"/>
      <c r="CL89" s="148"/>
      <c r="CM89" s="148"/>
      <c r="CN89" s="148"/>
      <c r="CO89" s="148"/>
      <c r="CP89" s="148"/>
      <c r="CQ89" s="148"/>
      <c r="CR89" s="148"/>
      <c r="CS89" s="148"/>
      <c r="CT89" s="148"/>
      <c r="CU89" s="148"/>
      <c r="CV89" s="148"/>
      <c r="CW89" s="148"/>
      <c r="CX89" s="148"/>
      <c r="CY89" s="148"/>
      <c r="CZ89" s="148"/>
      <c r="DA89" s="148"/>
      <c r="DB89" s="148"/>
      <c r="DC89" s="148"/>
      <c r="DD89" s="148"/>
      <c r="DE89" s="148"/>
      <c r="DF89" s="148"/>
      <c r="DG89" s="148"/>
      <c r="DH89" s="148"/>
      <c r="DI89" s="148"/>
      <c r="DJ89" s="148"/>
      <c r="DK89" s="148"/>
      <c r="DL89" s="148"/>
      <c r="DM89" s="148"/>
      <c r="DN89" s="148"/>
      <c r="DO89" s="148"/>
      <c r="DP89" s="148"/>
      <c r="DQ89" s="148"/>
      <c r="DR89" s="148"/>
      <c r="DS89" s="148"/>
      <c r="DT89" s="148"/>
      <c r="DU89" s="142"/>
      <c r="DV89" s="21"/>
    </row>
    <row r="90" spans="1:126" x14ac:dyDescent="0.2">
      <c r="A90" s="21"/>
      <c r="B90" s="21"/>
      <c r="C90" s="21"/>
      <c r="D90" s="21"/>
      <c r="E90" s="21"/>
      <c r="F90" s="21"/>
      <c r="G90" s="21"/>
      <c r="H90" s="21"/>
      <c r="I90" s="21"/>
      <c r="J90" s="21"/>
      <c r="K90" s="21"/>
      <c r="L90" s="21"/>
      <c r="M90" s="21"/>
      <c r="N90" s="21"/>
      <c r="O90" s="21"/>
      <c r="P90" s="141"/>
      <c r="Q90" s="21"/>
      <c r="R90" s="142"/>
      <c r="S90" s="21"/>
      <c r="T90" s="21"/>
      <c r="U90" s="21"/>
      <c r="V90" s="21"/>
      <c r="W90" s="21"/>
      <c r="X90" s="21"/>
      <c r="Y90" s="21"/>
      <c r="Z90" s="21"/>
      <c r="AA90" s="21"/>
      <c r="AB90" s="21"/>
      <c r="AC90" s="21"/>
      <c r="AD90" s="21"/>
      <c r="AE90" s="21"/>
      <c r="AF90" s="21"/>
      <c r="AG90" s="21"/>
      <c r="AH90" s="21"/>
      <c r="AI90" s="21"/>
      <c r="AJ90" s="21"/>
      <c r="AK90" s="21"/>
      <c r="AL90" s="21"/>
      <c r="AM90" s="21"/>
      <c r="AN90" s="21"/>
      <c r="AO90" s="141"/>
      <c r="AP90" s="21"/>
      <c r="AQ90" s="142"/>
      <c r="AR90" s="21"/>
      <c r="AS90" s="21"/>
      <c r="AT90" s="21"/>
      <c r="AU90" s="21"/>
      <c r="AV90" s="21"/>
      <c r="AW90" s="21"/>
      <c r="AX90" s="21"/>
      <c r="AY90" s="21"/>
      <c r="AZ90" s="21"/>
      <c r="BA90" s="21"/>
      <c r="BB90" s="21"/>
      <c r="BC90" s="21"/>
      <c r="BD90" s="21"/>
      <c r="BE90" s="21"/>
      <c r="BF90" s="21"/>
      <c r="BG90" s="141"/>
      <c r="BH90" s="21"/>
      <c r="BI90" s="148"/>
      <c r="BJ90" s="148"/>
      <c r="BK90" s="148"/>
      <c r="BL90" s="148"/>
      <c r="BM90" s="148"/>
      <c r="BN90" s="148"/>
      <c r="BO90" s="148"/>
      <c r="BP90" s="148"/>
      <c r="BQ90" s="148"/>
      <c r="BR90" s="148"/>
      <c r="BS90" s="148"/>
      <c r="BT90" s="148"/>
      <c r="BU90" s="148"/>
      <c r="BV90" s="148"/>
      <c r="BW90" s="148"/>
      <c r="BX90" s="148"/>
      <c r="BY90" s="148"/>
      <c r="BZ90" s="148"/>
      <c r="CA90" s="148"/>
      <c r="CB90" s="148"/>
      <c r="CC90" s="148"/>
      <c r="CD90" s="148"/>
      <c r="CE90" s="148"/>
      <c r="CF90" s="148"/>
      <c r="CG90" s="148"/>
      <c r="CH90" s="148"/>
      <c r="CI90" s="148"/>
      <c r="CJ90" s="148"/>
      <c r="CK90" s="148"/>
      <c r="CL90" s="148"/>
      <c r="CM90" s="148"/>
      <c r="CN90" s="148"/>
      <c r="CO90" s="148"/>
      <c r="CP90" s="148"/>
      <c r="CQ90" s="148"/>
      <c r="CR90" s="148"/>
      <c r="CS90" s="148"/>
      <c r="CT90" s="148"/>
      <c r="CU90" s="148"/>
      <c r="CV90" s="148"/>
      <c r="CW90" s="148"/>
      <c r="CX90" s="148"/>
      <c r="CY90" s="148"/>
      <c r="CZ90" s="148"/>
      <c r="DA90" s="148"/>
      <c r="DB90" s="148"/>
      <c r="DC90" s="148"/>
      <c r="DD90" s="148"/>
      <c r="DE90" s="148"/>
      <c r="DF90" s="148"/>
      <c r="DG90" s="148"/>
      <c r="DH90" s="148"/>
      <c r="DI90" s="148"/>
      <c r="DJ90" s="148"/>
      <c r="DK90" s="148"/>
      <c r="DL90" s="148"/>
      <c r="DM90" s="148"/>
      <c r="DN90" s="148"/>
      <c r="DO90" s="148"/>
      <c r="DP90" s="148"/>
      <c r="DQ90" s="148"/>
      <c r="DR90" s="148"/>
      <c r="DS90" s="148"/>
      <c r="DT90" s="148"/>
      <c r="DU90" s="142"/>
      <c r="DV90" s="21"/>
    </row>
    <row r="91" spans="1:126" x14ac:dyDescent="0.2">
      <c r="A91" s="21"/>
      <c r="B91" s="21"/>
      <c r="C91" s="21"/>
      <c r="D91" s="21"/>
      <c r="E91" s="21"/>
      <c r="F91" s="21"/>
      <c r="G91" s="21"/>
      <c r="H91" s="21"/>
      <c r="I91" s="21"/>
      <c r="J91" s="21"/>
      <c r="K91" s="21"/>
      <c r="L91" s="21"/>
      <c r="M91" s="21"/>
      <c r="N91" s="21"/>
      <c r="O91" s="21"/>
      <c r="P91" s="141"/>
      <c r="Q91" s="21"/>
      <c r="R91" s="142"/>
      <c r="S91" s="21"/>
      <c r="T91" s="21"/>
      <c r="U91" s="21"/>
      <c r="V91" s="21"/>
      <c r="W91" s="21"/>
      <c r="X91" s="21"/>
      <c r="Y91" s="21"/>
      <c r="Z91" s="21"/>
      <c r="AA91" s="21"/>
      <c r="AB91" s="21"/>
      <c r="AC91" s="21"/>
      <c r="AD91" s="21"/>
      <c r="AE91" s="21"/>
      <c r="AF91" s="21"/>
      <c r="AG91" s="21"/>
      <c r="AH91" s="21"/>
      <c r="AI91" s="21"/>
      <c r="AJ91" s="21"/>
      <c r="AK91" s="21"/>
      <c r="AL91" s="21"/>
      <c r="AM91" s="21"/>
      <c r="AN91" s="21"/>
      <c r="AO91" s="141"/>
      <c r="AP91" s="21"/>
      <c r="AQ91" s="142"/>
      <c r="AR91" s="21"/>
      <c r="AS91" s="21"/>
      <c r="AT91" s="21"/>
      <c r="AU91" s="21"/>
      <c r="AV91" s="21"/>
      <c r="AW91" s="21"/>
      <c r="AX91" s="21"/>
      <c r="AY91" s="21"/>
      <c r="AZ91" s="21"/>
      <c r="BA91" s="21"/>
      <c r="BB91" s="21"/>
      <c r="BC91" s="21"/>
      <c r="BD91" s="21"/>
      <c r="BE91" s="21"/>
      <c r="BF91" s="21"/>
      <c r="BG91" s="141"/>
      <c r="BH91" s="21"/>
      <c r="BI91" s="148"/>
      <c r="BJ91" s="148"/>
      <c r="BK91" s="148"/>
      <c r="BL91" s="148"/>
      <c r="BM91" s="148"/>
      <c r="BN91" s="148"/>
      <c r="BO91" s="148"/>
      <c r="BP91" s="148"/>
      <c r="BQ91" s="148"/>
      <c r="BR91" s="148"/>
      <c r="BS91" s="148"/>
      <c r="BT91" s="148"/>
      <c r="BU91" s="148"/>
      <c r="BV91" s="148"/>
      <c r="BW91" s="148"/>
      <c r="BX91" s="148"/>
      <c r="BY91" s="148"/>
      <c r="BZ91" s="148"/>
      <c r="CA91" s="148"/>
      <c r="CB91" s="148"/>
      <c r="CC91" s="148"/>
      <c r="CD91" s="148"/>
      <c r="CE91" s="148"/>
      <c r="CF91" s="148"/>
      <c r="CG91" s="148"/>
      <c r="CH91" s="148"/>
      <c r="CI91" s="148"/>
      <c r="CJ91" s="148"/>
      <c r="CK91" s="148"/>
      <c r="CL91" s="148"/>
      <c r="CM91" s="148"/>
      <c r="CN91" s="148"/>
      <c r="CO91" s="148"/>
      <c r="CP91" s="148"/>
      <c r="CQ91" s="148"/>
      <c r="CR91" s="148"/>
      <c r="CS91" s="148"/>
      <c r="CT91" s="148"/>
      <c r="CU91" s="148"/>
      <c r="CV91" s="148"/>
      <c r="CW91" s="148"/>
      <c r="CX91" s="148"/>
      <c r="CY91" s="148"/>
      <c r="CZ91" s="148"/>
      <c r="DA91" s="148"/>
      <c r="DB91" s="148"/>
      <c r="DC91" s="148"/>
      <c r="DD91" s="148"/>
      <c r="DE91" s="148"/>
      <c r="DF91" s="148"/>
      <c r="DG91" s="148"/>
      <c r="DH91" s="148"/>
      <c r="DI91" s="148"/>
      <c r="DJ91" s="148"/>
      <c r="DK91" s="148"/>
      <c r="DL91" s="148"/>
      <c r="DM91" s="148"/>
      <c r="DN91" s="148"/>
      <c r="DO91" s="148"/>
      <c r="DP91" s="148"/>
      <c r="DQ91" s="148"/>
      <c r="DR91" s="148"/>
      <c r="DS91" s="148"/>
      <c r="DT91" s="148"/>
      <c r="DU91" s="142"/>
      <c r="DV91" s="21"/>
    </row>
    <row r="92" spans="1:126" x14ac:dyDescent="0.2">
      <c r="A92" s="21"/>
      <c r="B92" s="21"/>
      <c r="C92" s="21"/>
      <c r="D92" s="21"/>
      <c r="E92" s="21"/>
      <c r="F92" s="21"/>
      <c r="G92" s="21"/>
      <c r="H92" s="21"/>
      <c r="I92" s="21"/>
      <c r="J92" s="21"/>
      <c r="K92" s="21"/>
      <c r="L92" s="21"/>
      <c r="M92" s="21"/>
      <c r="N92" s="21"/>
      <c r="O92" s="21"/>
      <c r="P92" s="141"/>
      <c r="Q92" s="21"/>
      <c r="R92" s="142"/>
      <c r="S92" s="21"/>
      <c r="T92" s="21"/>
      <c r="U92" s="21"/>
      <c r="V92" s="21"/>
      <c r="W92" s="21"/>
      <c r="X92" s="21"/>
      <c r="Y92" s="21"/>
      <c r="Z92" s="21"/>
      <c r="AA92" s="21"/>
      <c r="AB92" s="21"/>
      <c r="AC92" s="21"/>
      <c r="AD92" s="21"/>
      <c r="AE92" s="21"/>
      <c r="AF92" s="21"/>
      <c r="AG92" s="21"/>
      <c r="AH92" s="21"/>
      <c r="AI92" s="21"/>
      <c r="AJ92" s="21"/>
      <c r="AK92" s="21"/>
      <c r="AL92" s="21"/>
      <c r="AM92" s="21"/>
      <c r="AN92" s="21"/>
      <c r="AO92" s="141"/>
      <c r="AP92" s="21"/>
      <c r="AQ92" s="142"/>
      <c r="AR92" s="21"/>
      <c r="AS92" s="21"/>
      <c r="AT92" s="21"/>
      <c r="AU92" s="21"/>
      <c r="AV92" s="21"/>
      <c r="AW92" s="21"/>
      <c r="AX92" s="21"/>
      <c r="AY92" s="21"/>
      <c r="AZ92" s="21"/>
      <c r="BA92" s="21"/>
      <c r="BB92" s="21"/>
      <c r="BC92" s="21"/>
      <c r="BD92" s="21"/>
      <c r="BE92" s="21"/>
      <c r="BF92" s="21"/>
      <c r="BG92" s="21"/>
      <c r="BH92" s="21"/>
      <c r="BI92" s="148"/>
      <c r="BJ92" s="148"/>
      <c r="BK92" s="148"/>
      <c r="BL92" s="148"/>
      <c r="BM92" s="148"/>
      <c r="BN92" s="148"/>
      <c r="BO92" s="148"/>
      <c r="BP92" s="148"/>
      <c r="BQ92" s="148"/>
      <c r="BR92" s="148"/>
      <c r="BS92" s="148"/>
      <c r="BT92" s="148"/>
      <c r="BU92" s="148"/>
      <c r="BV92" s="148"/>
      <c r="BW92" s="148"/>
      <c r="BX92" s="148"/>
      <c r="BY92" s="148"/>
      <c r="BZ92" s="148"/>
      <c r="CA92" s="148"/>
      <c r="CB92" s="148"/>
      <c r="CC92" s="148"/>
      <c r="CD92" s="148"/>
      <c r="CE92" s="148"/>
      <c r="CF92" s="148"/>
      <c r="CG92" s="148"/>
      <c r="CH92" s="148"/>
      <c r="CI92" s="148"/>
      <c r="CJ92" s="148"/>
      <c r="CK92" s="148"/>
      <c r="CL92" s="148"/>
      <c r="CM92" s="148"/>
      <c r="CN92" s="148"/>
      <c r="CO92" s="148"/>
      <c r="CP92" s="148"/>
      <c r="CQ92" s="148"/>
      <c r="CR92" s="148"/>
      <c r="CS92" s="148"/>
      <c r="CT92" s="148"/>
      <c r="CU92" s="148"/>
      <c r="CV92" s="148"/>
      <c r="CW92" s="148"/>
      <c r="CX92" s="148"/>
      <c r="CY92" s="148"/>
      <c r="CZ92" s="148"/>
      <c r="DA92" s="148"/>
      <c r="DB92" s="148"/>
      <c r="DC92" s="148"/>
      <c r="DD92" s="148"/>
      <c r="DE92" s="148"/>
      <c r="DF92" s="148"/>
      <c r="DG92" s="148"/>
      <c r="DH92" s="148"/>
      <c r="DI92" s="148"/>
      <c r="DJ92" s="148"/>
      <c r="DK92" s="148"/>
      <c r="DL92" s="148"/>
      <c r="DM92" s="148"/>
      <c r="DN92" s="148"/>
      <c r="DO92" s="148"/>
      <c r="DP92" s="148"/>
      <c r="DQ92" s="148"/>
      <c r="DR92" s="148"/>
      <c r="DS92" s="148"/>
      <c r="DT92" s="148"/>
      <c r="DU92" s="142"/>
      <c r="DV92" s="21"/>
    </row>
    <row r="93" spans="1:126" x14ac:dyDescent="0.2">
      <c r="A93" s="21"/>
      <c r="B93" s="21"/>
      <c r="C93" s="21"/>
      <c r="D93" s="21"/>
      <c r="E93" s="21"/>
      <c r="F93" s="21"/>
      <c r="G93" s="21"/>
      <c r="H93" s="21"/>
      <c r="I93" s="21"/>
      <c r="J93" s="21"/>
      <c r="K93" s="21"/>
      <c r="L93" s="21"/>
      <c r="M93" s="21"/>
      <c r="N93" s="21"/>
      <c r="O93" s="21"/>
      <c r="P93" s="141"/>
      <c r="Q93" s="21"/>
      <c r="R93" s="142"/>
      <c r="S93" s="21"/>
      <c r="T93" s="21"/>
      <c r="U93" s="21"/>
      <c r="V93" s="21"/>
      <c r="W93" s="21"/>
      <c r="X93" s="21"/>
      <c r="Y93" s="21"/>
      <c r="Z93" s="21"/>
      <c r="AA93" s="21"/>
      <c r="AB93" s="21"/>
      <c r="AC93" s="21"/>
      <c r="AD93" s="21"/>
      <c r="AE93" s="21"/>
      <c r="AF93" s="21"/>
      <c r="AG93" s="21"/>
      <c r="AH93" s="21"/>
      <c r="AI93" s="21"/>
      <c r="AJ93" s="21"/>
      <c r="AK93" s="21"/>
      <c r="AL93" s="21"/>
      <c r="AM93" s="21"/>
      <c r="AN93" s="21"/>
      <c r="AO93" s="141"/>
      <c r="AP93" s="21"/>
      <c r="AQ93" s="142"/>
      <c r="AR93" s="21"/>
      <c r="AS93" s="21"/>
      <c r="AT93" s="21"/>
      <c r="AU93" s="21"/>
      <c r="AV93" s="21"/>
      <c r="AW93" s="21"/>
      <c r="AX93" s="21"/>
      <c r="AY93" s="21"/>
      <c r="AZ93" s="21"/>
      <c r="BA93" s="21"/>
      <c r="BB93" s="21"/>
      <c r="BC93" s="21"/>
      <c r="BD93" s="21"/>
      <c r="BE93" s="21"/>
      <c r="BF93" s="21"/>
      <c r="BG93" s="21"/>
      <c r="BH93" s="21"/>
      <c r="BI93" s="148"/>
      <c r="BJ93" s="148"/>
      <c r="BK93" s="148"/>
      <c r="BL93" s="148"/>
      <c r="BM93" s="148"/>
      <c r="BN93" s="148"/>
      <c r="BO93" s="148"/>
      <c r="BP93" s="148"/>
      <c r="BQ93" s="148"/>
      <c r="BR93" s="148"/>
      <c r="BS93" s="148"/>
      <c r="BT93" s="148"/>
      <c r="BU93" s="148"/>
      <c r="BV93" s="148"/>
      <c r="BW93" s="148"/>
      <c r="BX93" s="148"/>
      <c r="BY93" s="148"/>
      <c r="BZ93" s="148"/>
      <c r="CA93" s="148"/>
      <c r="CB93" s="148"/>
      <c r="CC93" s="148"/>
      <c r="CD93" s="148"/>
      <c r="CE93" s="148"/>
      <c r="CF93" s="148"/>
      <c r="CG93" s="148"/>
      <c r="CH93" s="148"/>
      <c r="CI93" s="148"/>
      <c r="CJ93" s="148"/>
      <c r="CK93" s="148"/>
      <c r="CL93" s="148"/>
      <c r="CM93" s="148"/>
      <c r="CN93" s="148"/>
      <c r="CO93" s="148"/>
      <c r="CP93" s="148"/>
      <c r="CQ93" s="148"/>
      <c r="CR93" s="148"/>
      <c r="CS93" s="148"/>
      <c r="CT93" s="148"/>
      <c r="CU93" s="148"/>
      <c r="CV93" s="148"/>
      <c r="CW93" s="148"/>
      <c r="CX93" s="148"/>
      <c r="CY93" s="148"/>
      <c r="CZ93" s="148"/>
      <c r="DA93" s="148"/>
      <c r="DB93" s="148"/>
      <c r="DC93" s="148"/>
      <c r="DD93" s="148"/>
      <c r="DE93" s="148"/>
      <c r="DF93" s="148"/>
      <c r="DG93" s="148"/>
      <c r="DH93" s="148"/>
      <c r="DI93" s="148"/>
      <c r="DJ93" s="148"/>
      <c r="DK93" s="148"/>
      <c r="DL93" s="148"/>
      <c r="DM93" s="148"/>
      <c r="DN93" s="148"/>
      <c r="DO93" s="148"/>
      <c r="DP93" s="148"/>
      <c r="DQ93" s="148"/>
      <c r="DR93" s="148"/>
      <c r="DS93" s="148"/>
      <c r="DT93" s="148"/>
      <c r="DU93" s="142"/>
      <c r="DV93" s="21"/>
    </row>
    <row r="94" spans="1:126" x14ac:dyDescent="0.2">
      <c r="A94" s="21"/>
      <c r="B94" s="21"/>
      <c r="C94" s="21"/>
      <c r="D94" s="21"/>
      <c r="E94" s="21"/>
      <c r="F94" s="21"/>
      <c r="G94" s="21"/>
      <c r="H94" s="21"/>
      <c r="I94" s="21"/>
      <c r="J94" s="21"/>
      <c r="K94" s="21"/>
      <c r="L94" s="21"/>
      <c r="M94" s="21"/>
      <c r="N94" s="21"/>
      <c r="O94" s="21"/>
      <c r="P94" s="141"/>
      <c r="Q94" s="21"/>
      <c r="R94" s="142"/>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148"/>
      <c r="BJ94" s="148"/>
      <c r="BK94" s="148"/>
      <c r="BL94" s="148"/>
      <c r="BM94" s="148"/>
      <c r="BN94" s="148"/>
      <c r="BO94" s="148"/>
      <c r="BP94" s="148"/>
      <c r="BQ94" s="148"/>
      <c r="BR94" s="148"/>
      <c r="BS94" s="148"/>
      <c r="BT94" s="148"/>
      <c r="BU94" s="148"/>
      <c r="BV94" s="148"/>
      <c r="BW94" s="148"/>
      <c r="BX94" s="148"/>
      <c r="BY94" s="148"/>
      <c r="BZ94" s="148"/>
      <c r="CA94" s="148"/>
      <c r="CB94" s="148"/>
      <c r="CC94" s="148"/>
      <c r="CD94" s="148"/>
      <c r="CE94" s="148"/>
      <c r="CF94" s="148"/>
      <c r="CG94" s="148"/>
      <c r="CH94" s="148"/>
      <c r="CI94" s="148"/>
      <c r="CJ94" s="148"/>
      <c r="CK94" s="148"/>
      <c r="CL94" s="148"/>
      <c r="CM94" s="148"/>
      <c r="CN94" s="148"/>
      <c r="CO94" s="148"/>
      <c r="CP94" s="148"/>
      <c r="CQ94" s="148"/>
      <c r="CR94" s="148"/>
      <c r="CS94" s="148"/>
      <c r="CT94" s="148"/>
      <c r="CU94" s="148"/>
      <c r="CV94" s="148"/>
      <c r="CW94" s="148"/>
      <c r="CX94" s="148"/>
      <c r="CY94" s="148"/>
      <c r="CZ94" s="148"/>
      <c r="DA94" s="148"/>
      <c r="DB94" s="148"/>
      <c r="DC94" s="148"/>
      <c r="DD94" s="148"/>
      <c r="DE94" s="148"/>
      <c r="DF94" s="148"/>
      <c r="DG94" s="148"/>
      <c r="DH94" s="148"/>
      <c r="DI94" s="148"/>
      <c r="DJ94" s="148"/>
      <c r="DK94" s="148"/>
      <c r="DL94" s="148"/>
      <c r="DM94" s="148"/>
      <c r="DN94" s="148"/>
      <c r="DO94" s="148"/>
      <c r="DP94" s="148"/>
      <c r="DQ94" s="148"/>
      <c r="DR94" s="148"/>
      <c r="DS94" s="148"/>
      <c r="DT94" s="148"/>
      <c r="DU94" s="142"/>
      <c r="DV94" s="21"/>
    </row>
    <row r="95" spans="1:126" x14ac:dyDescent="0.2">
      <c r="A95" s="21"/>
      <c r="B95" s="21"/>
      <c r="C95" s="21"/>
      <c r="D95" s="21"/>
      <c r="E95" s="21"/>
      <c r="F95" s="21"/>
      <c r="G95" s="21"/>
      <c r="H95" s="21"/>
      <c r="I95" s="21"/>
      <c r="J95" s="21"/>
      <c r="K95" s="21"/>
      <c r="L95" s="21"/>
      <c r="M95" s="21"/>
      <c r="N95" s="21"/>
      <c r="O95" s="21"/>
      <c r="P95" s="141"/>
      <c r="Q95" s="21"/>
      <c r="R95" s="142"/>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148"/>
      <c r="BJ95" s="148"/>
      <c r="BK95" s="148"/>
      <c r="BL95" s="148"/>
      <c r="BM95" s="148"/>
      <c r="BN95" s="148"/>
      <c r="BO95" s="148"/>
      <c r="BP95" s="148"/>
      <c r="BQ95" s="148"/>
      <c r="BR95" s="148"/>
      <c r="BS95" s="148"/>
      <c r="BT95" s="148"/>
      <c r="BU95" s="148"/>
      <c r="BV95" s="148"/>
      <c r="BW95" s="148"/>
      <c r="BX95" s="148"/>
      <c r="BY95" s="148"/>
      <c r="BZ95" s="148"/>
      <c r="CA95" s="148"/>
      <c r="CB95" s="148"/>
      <c r="CC95" s="148"/>
      <c r="CD95" s="148"/>
      <c r="CE95" s="148"/>
      <c r="CF95" s="148"/>
      <c r="CG95" s="148"/>
      <c r="CH95" s="148"/>
      <c r="CI95" s="148"/>
      <c r="CJ95" s="148"/>
      <c r="CK95" s="148"/>
      <c r="CL95" s="148"/>
      <c r="CM95" s="148"/>
      <c r="CN95" s="148"/>
      <c r="CO95" s="148"/>
      <c r="CP95" s="148"/>
      <c r="CQ95" s="148"/>
      <c r="CR95" s="148"/>
      <c r="CS95" s="148"/>
      <c r="CT95" s="148"/>
      <c r="CU95" s="148"/>
      <c r="CV95" s="148"/>
      <c r="CW95" s="148"/>
      <c r="CX95" s="148"/>
      <c r="CY95" s="148"/>
      <c r="CZ95" s="148"/>
      <c r="DA95" s="148"/>
      <c r="DB95" s="148"/>
      <c r="DC95" s="148"/>
      <c r="DD95" s="148"/>
      <c r="DE95" s="148"/>
      <c r="DF95" s="148"/>
      <c r="DG95" s="148"/>
      <c r="DH95" s="148"/>
      <c r="DI95" s="148"/>
      <c r="DJ95" s="148"/>
      <c r="DK95" s="148"/>
      <c r="DL95" s="148"/>
      <c r="DM95" s="148"/>
      <c r="DN95" s="148"/>
      <c r="DO95" s="148"/>
      <c r="DP95" s="148"/>
      <c r="DQ95" s="148"/>
      <c r="DR95" s="148"/>
      <c r="DS95" s="148"/>
      <c r="DT95" s="148"/>
      <c r="DU95" s="142"/>
      <c r="DV95" s="21"/>
    </row>
    <row r="96" spans="1:126" x14ac:dyDescent="0.2">
      <c r="A96" s="21"/>
      <c r="B96" s="21"/>
      <c r="C96" s="21"/>
      <c r="D96" s="21"/>
      <c r="E96" s="21"/>
      <c r="F96" s="21"/>
      <c r="G96" s="21"/>
      <c r="H96" s="21"/>
      <c r="I96" s="21"/>
      <c r="J96" s="21"/>
      <c r="K96" s="21"/>
      <c r="L96" s="21"/>
      <c r="M96" s="21"/>
      <c r="N96" s="21"/>
      <c r="O96" s="21"/>
      <c r="P96" s="141"/>
      <c r="Q96" s="21"/>
      <c r="R96" s="142"/>
      <c r="S96" s="21"/>
      <c r="T96" s="21"/>
      <c r="U96" s="21"/>
      <c r="V96" s="21"/>
      <c r="W96" s="21"/>
      <c r="X96" s="21"/>
      <c r="Y96" s="21"/>
      <c r="Z96" s="21"/>
      <c r="AA96" s="21"/>
      <c r="AB96" s="21"/>
      <c r="AC96" s="21"/>
      <c r="AD96" s="21"/>
      <c r="AE96" s="21"/>
      <c r="AF96" s="21"/>
      <c r="AG96" s="21"/>
      <c r="AH96" s="21"/>
      <c r="AI96" s="21"/>
      <c r="AJ96" s="141"/>
      <c r="AK96" s="21"/>
      <c r="AL96" s="142"/>
      <c r="AM96" s="21"/>
      <c r="AN96" s="21"/>
      <c r="AO96" s="21"/>
      <c r="AP96" s="21"/>
      <c r="AQ96" s="21"/>
      <c r="AR96" s="21"/>
      <c r="AS96" s="21"/>
      <c r="AT96" s="21"/>
      <c r="AU96" s="21"/>
      <c r="AV96" s="21"/>
      <c r="AW96" s="21"/>
      <c r="AX96" s="21"/>
      <c r="AY96" s="21"/>
      <c r="AZ96" s="21"/>
      <c r="BA96" s="21"/>
      <c r="BB96" s="21"/>
      <c r="BC96" s="21"/>
      <c r="BD96" s="21"/>
      <c r="BE96" s="21"/>
      <c r="BF96" s="21"/>
      <c r="BG96" s="141"/>
      <c r="BH96" s="21"/>
      <c r="BI96" s="148"/>
      <c r="BJ96" s="148"/>
      <c r="BK96" s="148"/>
      <c r="BL96" s="148"/>
      <c r="BM96" s="148"/>
      <c r="BN96" s="148"/>
      <c r="BO96" s="148"/>
      <c r="BP96" s="148"/>
      <c r="BQ96" s="148"/>
      <c r="BR96" s="148"/>
      <c r="BS96" s="148"/>
      <c r="BT96" s="148"/>
      <c r="BU96" s="148"/>
      <c r="BV96" s="148"/>
      <c r="BW96" s="148"/>
      <c r="BX96" s="148"/>
      <c r="BY96" s="148"/>
      <c r="BZ96" s="148"/>
      <c r="CA96" s="148"/>
      <c r="CB96" s="148"/>
      <c r="CC96" s="148"/>
      <c r="CD96" s="148"/>
      <c r="CE96" s="148"/>
      <c r="CF96" s="148"/>
      <c r="CG96" s="148"/>
      <c r="CH96" s="148"/>
      <c r="CI96" s="148"/>
      <c r="CJ96" s="148"/>
      <c r="CK96" s="148"/>
      <c r="CL96" s="148"/>
      <c r="CM96" s="148"/>
      <c r="CN96" s="148"/>
      <c r="CO96" s="148"/>
      <c r="CP96" s="148"/>
      <c r="CQ96" s="148"/>
      <c r="CR96" s="148"/>
      <c r="CS96" s="148"/>
      <c r="CT96" s="148"/>
      <c r="CU96" s="148"/>
      <c r="CV96" s="148"/>
      <c r="CW96" s="148"/>
      <c r="CX96" s="148"/>
      <c r="CY96" s="148"/>
      <c r="CZ96" s="148"/>
      <c r="DA96" s="148"/>
      <c r="DB96" s="148"/>
      <c r="DC96" s="148"/>
      <c r="DD96" s="148"/>
      <c r="DE96" s="148"/>
      <c r="DF96" s="148"/>
      <c r="DG96" s="148"/>
      <c r="DH96" s="148"/>
      <c r="DI96" s="148"/>
      <c r="DJ96" s="148"/>
      <c r="DK96" s="148"/>
      <c r="DL96" s="148"/>
      <c r="DM96" s="148"/>
      <c r="DN96" s="148"/>
      <c r="DO96" s="148"/>
      <c r="DP96" s="148"/>
      <c r="DQ96" s="148"/>
      <c r="DR96" s="148"/>
      <c r="DS96" s="148"/>
      <c r="DT96" s="148"/>
      <c r="DU96" s="142"/>
      <c r="DV96" s="21"/>
    </row>
    <row r="97" spans="1:126" x14ac:dyDescent="0.2">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141"/>
      <c r="AK97" s="21"/>
      <c r="AL97" s="142"/>
      <c r="AM97" s="21"/>
      <c r="AN97" s="21"/>
      <c r="AO97" s="21"/>
      <c r="AP97" s="21"/>
      <c r="AQ97" s="21"/>
      <c r="AR97" s="21"/>
      <c r="AS97" s="21"/>
      <c r="AT97" s="21"/>
      <c r="AU97" s="21"/>
      <c r="AV97" s="21"/>
      <c r="AW97" s="21"/>
      <c r="AX97" s="21"/>
      <c r="AY97" s="21"/>
      <c r="AZ97" s="21"/>
      <c r="BA97" s="21"/>
      <c r="BB97" s="21"/>
      <c r="BC97" s="21"/>
      <c r="BD97" s="21"/>
      <c r="BE97" s="21"/>
      <c r="BF97" s="21"/>
      <c r="BG97" s="141"/>
      <c r="BH97" s="21"/>
      <c r="BI97" s="148"/>
      <c r="BJ97" s="148"/>
      <c r="BK97" s="148"/>
      <c r="BL97" s="148"/>
      <c r="BM97" s="148"/>
      <c r="BN97" s="148"/>
      <c r="BO97" s="148"/>
      <c r="BP97" s="148"/>
      <c r="BQ97" s="148"/>
      <c r="BR97" s="148"/>
      <c r="BS97" s="148"/>
      <c r="BT97" s="148"/>
      <c r="BU97" s="148"/>
      <c r="BV97" s="148"/>
      <c r="BW97" s="148"/>
      <c r="BX97" s="148"/>
      <c r="BY97" s="148"/>
      <c r="BZ97" s="148"/>
      <c r="CA97" s="148"/>
      <c r="CB97" s="148"/>
      <c r="CC97" s="148"/>
      <c r="CD97" s="148"/>
      <c r="CE97" s="148"/>
      <c r="CF97" s="148"/>
      <c r="CG97" s="148"/>
      <c r="CH97" s="148"/>
      <c r="CI97" s="148"/>
      <c r="CJ97" s="148"/>
      <c r="CK97" s="148"/>
      <c r="CL97" s="148"/>
      <c r="CM97" s="148"/>
      <c r="CN97" s="148"/>
      <c r="CO97" s="148"/>
      <c r="CP97" s="148"/>
      <c r="CQ97" s="148"/>
      <c r="CR97" s="148"/>
      <c r="CS97" s="148"/>
      <c r="CT97" s="148"/>
      <c r="CU97" s="148"/>
      <c r="CV97" s="148"/>
      <c r="CW97" s="148"/>
      <c r="CX97" s="148"/>
      <c r="CY97" s="148"/>
      <c r="CZ97" s="148"/>
      <c r="DA97" s="148"/>
      <c r="DB97" s="148"/>
      <c r="DC97" s="148"/>
      <c r="DD97" s="148"/>
      <c r="DE97" s="148"/>
      <c r="DF97" s="148"/>
      <c r="DG97" s="148"/>
      <c r="DH97" s="148"/>
      <c r="DI97" s="148"/>
      <c r="DJ97" s="148"/>
      <c r="DK97" s="148"/>
      <c r="DL97" s="148"/>
      <c r="DM97" s="148"/>
      <c r="DN97" s="148"/>
      <c r="DO97" s="148"/>
      <c r="DP97" s="148"/>
      <c r="DQ97" s="148"/>
      <c r="DR97" s="148"/>
      <c r="DS97" s="148"/>
      <c r="DT97" s="148"/>
      <c r="DU97" s="142"/>
      <c r="DV97" s="21"/>
    </row>
    <row r="98" spans="1:126" x14ac:dyDescent="0.2">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141"/>
      <c r="AK98" s="21"/>
      <c r="AL98" s="142"/>
      <c r="AM98" s="21"/>
      <c r="AN98" s="21"/>
      <c r="AO98" s="21"/>
      <c r="AP98" s="21"/>
      <c r="AQ98" s="21"/>
      <c r="AR98" s="21"/>
      <c r="AS98" s="21"/>
      <c r="AT98" s="21"/>
      <c r="AU98" s="21"/>
      <c r="AV98" s="21"/>
      <c r="AW98" s="21"/>
      <c r="AX98" s="21"/>
      <c r="AY98" s="21"/>
      <c r="AZ98" s="21"/>
      <c r="BA98" s="21"/>
      <c r="BB98" s="21"/>
      <c r="BC98" s="21"/>
      <c r="BD98" s="21"/>
      <c r="BE98" s="21"/>
      <c r="BF98" s="21"/>
      <c r="BG98" s="141"/>
      <c r="BH98" s="21"/>
      <c r="BI98" s="148"/>
      <c r="BJ98" s="148"/>
      <c r="BK98" s="148"/>
      <c r="BL98" s="148"/>
      <c r="BM98" s="148"/>
      <c r="BN98" s="148"/>
      <c r="BO98" s="148"/>
      <c r="BP98" s="148"/>
      <c r="BQ98" s="148"/>
      <c r="BR98" s="148"/>
      <c r="BS98" s="148"/>
      <c r="BT98" s="148"/>
      <c r="BU98" s="148"/>
      <c r="BV98" s="148"/>
      <c r="BW98" s="148"/>
      <c r="BX98" s="148"/>
      <c r="BY98" s="148"/>
      <c r="BZ98" s="148"/>
      <c r="CA98" s="148"/>
      <c r="CB98" s="148"/>
      <c r="CC98" s="148"/>
      <c r="CD98" s="148"/>
      <c r="CE98" s="148"/>
      <c r="CF98" s="148"/>
      <c r="CG98" s="148"/>
      <c r="CH98" s="148"/>
      <c r="CI98" s="148"/>
      <c r="CJ98" s="148"/>
      <c r="CK98" s="148"/>
      <c r="CL98" s="148"/>
      <c r="CM98" s="148"/>
      <c r="CN98" s="148"/>
      <c r="CO98" s="148"/>
      <c r="CP98" s="148"/>
      <c r="CQ98" s="148"/>
      <c r="CR98" s="148"/>
      <c r="CS98" s="148"/>
      <c r="CT98" s="148"/>
      <c r="CU98" s="148"/>
      <c r="CV98" s="148"/>
      <c r="CW98" s="148"/>
      <c r="CX98" s="148"/>
      <c r="CY98" s="148"/>
      <c r="CZ98" s="148"/>
      <c r="DA98" s="148"/>
      <c r="DB98" s="148"/>
      <c r="DC98" s="148"/>
      <c r="DD98" s="148"/>
      <c r="DE98" s="148"/>
      <c r="DF98" s="148"/>
      <c r="DG98" s="148"/>
      <c r="DH98" s="148"/>
      <c r="DI98" s="148"/>
      <c r="DJ98" s="148"/>
      <c r="DK98" s="148"/>
      <c r="DL98" s="148"/>
      <c r="DM98" s="148"/>
      <c r="DN98" s="148"/>
      <c r="DO98" s="148"/>
      <c r="DP98" s="148"/>
      <c r="DQ98" s="148"/>
      <c r="DR98" s="148"/>
      <c r="DS98" s="148"/>
      <c r="DT98" s="148"/>
      <c r="DU98" s="142"/>
      <c r="DV98" s="21"/>
    </row>
    <row r="99" spans="1:126" x14ac:dyDescent="0.2">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141"/>
      <c r="AK99" s="21"/>
      <c r="AL99" s="142"/>
      <c r="AM99" s="21"/>
      <c r="AN99" s="21"/>
      <c r="AO99" s="21"/>
      <c r="AP99" s="21"/>
      <c r="AQ99" s="21"/>
      <c r="AR99" s="21"/>
      <c r="AS99" s="21"/>
      <c r="AT99" s="21"/>
      <c r="AU99" s="21"/>
      <c r="AV99" s="21"/>
      <c r="AW99" s="21"/>
      <c r="AX99" s="21"/>
      <c r="AY99" s="21"/>
      <c r="AZ99" s="21"/>
      <c r="BA99" s="21"/>
      <c r="BB99" s="21"/>
      <c r="BC99" s="21"/>
      <c r="BD99" s="21"/>
      <c r="BE99" s="21"/>
      <c r="BF99" s="21"/>
      <c r="BG99" s="141"/>
      <c r="BH99" s="21"/>
      <c r="BI99" s="148"/>
      <c r="BJ99" s="148"/>
      <c r="BK99" s="148"/>
      <c r="BL99" s="148"/>
      <c r="BM99" s="148"/>
      <c r="BN99" s="148"/>
      <c r="BO99" s="148"/>
      <c r="BP99" s="148"/>
      <c r="BQ99" s="148"/>
      <c r="BR99" s="148"/>
      <c r="BS99" s="148"/>
      <c r="BT99" s="148"/>
      <c r="BU99" s="148"/>
      <c r="BV99" s="148"/>
      <c r="BW99" s="148"/>
      <c r="BX99" s="148"/>
      <c r="BY99" s="148"/>
      <c r="BZ99" s="148"/>
      <c r="CA99" s="148"/>
      <c r="CB99" s="148"/>
      <c r="CC99" s="148"/>
      <c r="CD99" s="148"/>
      <c r="CE99" s="148"/>
      <c r="CF99" s="148"/>
      <c r="CG99" s="148"/>
      <c r="CH99" s="148"/>
      <c r="CI99" s="148"/>
      <c r="CJ99" s="148"/>
      <c r="CK99" s="148"/>
      <c r="CL99" s="148"/>
      <c r="CM99" s="148"/>
      <c r="CN99" s="148"/>
      <c r="CO99" s="148"/>
      <c r="CP99" s="148"/>
      <c r="CQ99" s="148"/>
      <c r="CR99" s="148"/>
      <c r="CS99" s="148"/>
      <c r="CT99" s="148"/>
      <c r="CU99" s="148"/>
      <c r="CV99" s="148"/>
      <c r="CW99" s="148"/>
      <c r="CX99" s="148"/>
      <c r="CY99" s="148"/>
      <c r="CZ99" s="148"/>
      <c r="DA99" s="148"/>
      <c r="DB99" s="148"/>
      <c r="DC99" s="148"/>
      <c r="DD99" s="148"/>
      <c r="DE99" s="148"/>
      <c r="DF99" s="148"/>
      <c r="DG99" s="148"/>
      <c r="DH99" s="148"/>
      <c r="DI99" s="148"/>
      <c r="DJ99" s="148"/>
      <c r="DK99" s="148"/>
      <c r="DL99" s="148"/>
      <c r="DM99" s="148"/>
      <c r="DN99" s="148"/>
      <c r="DO99" s="148"/>
      <c r="DP99" s="148"/>
      <c r="DQ99" s="148"/>
      <c r="DR99" s="148"/>
      <c r="DS99" s="148"/>
      <c r="DT99" s="148"/>
      <c r="DU99" s="142"/>
      <c r="DV99" s="21"/>
    </row>
    <row r="100" spans="1:126" x14ac:dyDescent="0.2">
      <c r="AK100" s="21"/>
      <c r="AL100" s="227" t="s">
        <v>281</v>
      </c>
      <c r="AM100" s="228"/>
      <c r="AN100" s="228"/>
      <c r="AO100" s="228"/>
      <c r="AP100" s="228"/>
      <c r="AQ100" s="228"/>
      <c r="AR100" s="228"/>
      <c r="AS100" s="228"/>
      <c r="AT100" s="228"/>
      <c r="AU100" s="228"/>
      <c r="AV100" s="228"/>
      <c r="AW100" s="228"/>
      <c r="AX100" s="228"/>
      <c r="AY100" s="229"/>
      <c r="AZ100" s="21"/>
      <c r="BH100" s="21"/>
      <c r="BI100" s="148"/>
      <c r="BJ100" s="148"/>
      <c r="BK100" s="148"/>
      <c r="BL100" s="148"/>
      <c r="BM100" s="148"/>
      <c r="BN100" s="148"/>
      <c r="BO100" s="148"/>
      <c r="BP100" s="148"/>
      <c r="BQ100" s="148"/>
      <c r="BR100" s="148"/>
      <c r="BS100" s="148"/>
      <c r="BT100" s="148"/>
      <c r="BU100" s="148"/>
      <c r="BV100" s="148"/>
      <c r="BW100" s="148"/>
      <c r="BX100" s="148"/>
      <c r="BY100" s="148"/>
      <c r="BZ100" s="148"/>
      <c r="CA100" s="148"/>
      <c r="CB100" s="148"/>
      <c r="CC100" s="148"/>
      <c r="CD100" s="148"/>
      <c r="CE100" s="148"/>
      <c r="CF100" s="148"/>
      <c r="CG100" s="148"/>
      <c r="CH100" s="148"/>
      <c r="CI100" s="148"/>
      <c r="CJ100" s="148"/>
      <c r="CK100" s="148"/>
      <c r="CL100" s="148"/>
      <c r="CM100" s="148"/>
      <c r="CN100" s="148"/>
      <c r="CO100" s="148"/>
      <c r="CP100" s="148"/>
      <c r="CQ100" s="148"/>
      <c r="CR100" s="148"/>
      <c r="CS100" s="148"/>
      <c r="CT100" s="148"/>
      <c r="CU100" s="148"/>
      <c r="CV100" s="148"/>
      <c r="CW100" s="148"/>
      <c r="CX100" s="148"/>
      <c r="CY100" s="148"/>
      <c r="CZ100" s="148"/>
      <c r="DA100" s="148"/>
      <c r="DB100" s="148"/>
      <c r="DC100" s="148"/>
      <c r="DD100" s="148"/>
      <c r="DE100" s="148"/>
      <c r="DF100" s="148"/>
      <c r="DG100" s="148"/>
      <c r="DH100" s="148"/>
      <c r="DI100" s="148"/>
      <c r="DJ100" s="148"/>
      <c r="DK100" s="148"/>
      <c r="DL100" s="148"/>
      <c r="DM100" s="148"/>
      <c r="DN100" s="148"/>
      <c r="DO100" s="148"/>
      <c r="DP100" s="148"/>
      <c r="DQ100" s="148"/>
      <c r="DR100" s="148"/>
      <c r="DS100" s="148"/>
      <c r="DT100" s="148"/>
      <c r="DU100" s="142"/>
      <c r="DV100" s="21"/>
    </row>
    <row r="101" spans="1:126" x14ac:dyDescent="0.2">
      <c r="AK101" s="21"/>
      <c r="AL101" s="228"/>
      <c r="AM101" s="228"/>
      <c r="AN101" s="228"/>
      <c r="AO101" s="228"/>
      <c r="AP101" s="228"/>
      <c r="AQ101" s="228"/>
      <c r="AR101" s="228"/>
      <c r="AS101" s="228"/>
      <c r="AT101" s="228"/>
      <c r="AU101" s="228"/>
      <c r="AV101" s="228"/>
      <c r="AW101" s="228"/>
      <c r="AX101" s="228"/>
      <c r="AY101" s="229"/>
      <c r="AZ101" s="21"/>
      <c r="BH101" s="21"/>
      <c r="CC101" s="148"/>
      <c r="DU101" s="21"/>
      <c r="DV101" s="21"/>
    </row>
    <row r="102" spans="1:126" x14ac:dyDescent="0.2">
      <c r="AK102" s="21"/>
      <c r="AL102" s="228"/>
      <c r="AM102" s="228"/>
      <c r="AN102" s="228"/>
      <c r="AO102" s="228"/>
      <c r="AP102" s="228"/>
      <c r="AQ102" s="228"/>
      <c r="AR102" s="228"/>
      <c r="AS102" s="228"/>
      <c r="AT102" s="228"/>
      <c r="AU102" s="228"/>
      <c r="AV102" s="228"/>
      <c r="AW102" s="228"/>
      <c r="AX102" s="228"/>
      <c r="AY102" s="229"/>
      <c r="AZ102" s="21"/>
      <c r="BH102" s="21"/>
      <c r="CC102" s="148"/>
      <c r="DU102" s="21"/>
      <c r="DV102" s="21"/>
    </row>
    <row r="103" spans="1:126" x14ac:dyDescent="0.2">
      <c r="AK103" s="21"/>
      <c r="AL103" s="228"/>
      <c r="AM103" s="228"/>
      <c r="AN103" s="228"/>
      <c r="AO103" s="228"/>
      <c r="AP103" s="228"/>
      <c r="AQ103" s="228"/>
      <c r="AR103" s="228"/>
      <c r="AS103" s="228"/>
      <c r="AT103" s="228"/>
      <c r="AU103" s="228"/>
      <c r="AV103" s="228"/>
      <c r="AW103" s="228"/>
      <c r="AX103" s="228"/>
      <c r="AY103" s="229"/>
      <c r="AZ103" s="21"/>
      <c r="BH103" s="21"/>
      <c r="CC103" s="148"/>
      <c r="DU103" s="21"/>
      <c r="DV103" s="21"/>
    </row>
    <row r="104" spans="1:126" x14ac:dyDescent="0.2">
      <c r="AK104" s="21"/>
      <c r="AL104" s="228"/>
      <c r="AM104" s="228"/>
      <c r="AN104" s="228"/>
      <c r="AO104" s="228"/>
      <c r="AP104" s="228"/>
      <c r="AQ104" s="228"/>
      <c r="AR104" s="228"/>
      <c r="AS104" s="228"/>
      <c r="AT104" s="228"/>
      <c r="AU104" s="228"/>
      <c r="AV104" s="228"/>
      <c r="AW104" s="228"/>
      <c r="AX104" s="228"/>
      <c r="AY104" s="229"/>
      <c r="AZ104" s="21"/>
      <c r="BH104" s="21"/>
      <c r="CC104" s="148"/>
      <c r="DU104" s="21"/>
      <c r="DV104" s="21"/>
    </row>
    <row r="105" spans="1:126" x14ac:dyDescent="0.2">
      <c r="AK105" s="21"/>
      <c r="AL105" s="228"/>
      <c r="AM105" s="228"/>
      <c r="AN105" s="228"/>
      <c r="AO105" s="228"/>
      <c r="AP105" s="228"/>
      <c r="AQ105" s="228"/>
      <c r="AR105" s="228"/>
      <c r="AS105" s="228"/>
      <c r="AT105" s="228"/>
      <c r="AU105" s="228"/>
      <c r="AV105" s="228"/>
      <c r="AW105" s="228"/>
      <c r="AX105" s="228"/>
      <c r="AY105" s="229"/>
      <c r="AZ105" s="21"/>
      <c r="BH105" s="21"/>
      <c r="CC105" s="148"/>
      <c r="DU105" s="21"/>
      <c r="DV105" s="21"/>
    </row>
    <row r="106" spans="1:126" x14ac:dyDescent="0.2">
      <c r="AK106" s="21"/>
      <c r="AZ106" s="21"/>
      <c r="BH106" s="21"/>
      <c r="CC106" s="148"/>
      <c r="DU106" s="21"/>
      <c r="DV106" s="21"/>
    </row>
    <row r="107" spans="1:126" x14ac:dyDescent="0.2">
      <c r="AK107" s="21"/>
      <c r="AZ107" s="21"/>
      <c r="BH107" s="21"/>
      <c r="CC107" s="148"/>
      <c r="DU107" s="21"/>
      <c r="DV107" s="21"/>
    </row>
    <row r="108" spans="1:126" x14ac:dyDescent="0.2">
      <c r="AK108" s="21"/>
      <c r="AZ108" s="21"/>
      <c r="BH108" s="21"/>
      <c r="CC108" s="148"/>
      <c r="DU108" s="21"/>
      <c r="DV108" s="21"/>
    </row>
    <row r="109" spans="1:126" x14ac:dyDescent="0.2">
      <c r="AK109" s="21"/>
      <c r="AZ109" s="21"/>
      <c r="BH109" s="21"/>
      <c r="CC109" s="148"/>
      <c r="DU109" s="21"/>
      <c r="DV109" s="21"/>
    </row>
    <row r="110" spans="1:126" x14ac:dyDescent="0.2">
      <c r="AK110" s="21"/>
      <c r="AZ110" s="21"/>
      <c r="BH110" s="21"/>
      <c r="CC110" s="148"/>
      <c r="DU110" s="21"/>
      <c r="DV110" s="21"/>
    </row>
    <row r="111" spans="1:126" x14ac:dyDescent="0.2">
      <c r="AK111" s="21"/>
      <c r="AZ111" s="21"/>
      <c r="BH111" s="21"/>
      <c r="CC111" s="148"/>
      <c r="DU111" s="21"/>
      <c r="DV111" s="21"/>
    </row>
    <row r="112" spans="1:126" x14ac:dyDescent="0.2">
      <c r="AK112" s="21"/>
      <c r="AZ112" s="21"/>
      <c r="BH112" s="21"/>
      <c r="CC112" s="148"/>
      <c r="DU112" s="21"/>
      <c r="DV112" s="21"/>
    </row>
    <row r="113" spans="37:126" x14ac:dyDescent="0.2">
      <c r="AK113" s="21"/>
      <c r="AZ113" s="21"/>
      <c r="BH113" s="21"/>
      <c r="CC113" s="148"/>
      <c r="DU113" s="21"/>
      <c r="DV113" s="21"/>
    </row>
    <row r="114" spans="37:126" x14ac:dyDescent="0.2">
      <c r="AK114" s="21"/>
      <c r="AZ114" s="21"/>
      <c r="BH114" s="21"/>
      <c r="CC114" s="148"/>
      <c r="DU114" s="21"/>
      <c r="DV114" s="21"/>
    </row>
    <row r="115" spans="37:126" x14ac:dyDescent="0.2">
      <c r="AK115" s="21"/>
      <c r="AZ115" s="21"/>
      <c r="BH115" s="150"/>
      <c r="CC115" s="148"/>
      <c r="DU115" s="21"/>
      <c r="DV115" s="21"/>
    </row>
    <row r="116" spans="37:126" x14ac:dyDescent="0.2">
      <c r="AK116" s="21"/>
      <c r="AZ116" s="21"/>
      <c r="BH116" s="21"/>
      <c r="BI116" s="21"/>
      <c r="BJ116" s="21"/>
      <c r="BK116" s="21"/>
      <c r="BL116" s="21"/>
      <c r="BM116" s="21"/>
      <c r="BN116" s="21"/>
      <c r="BO116" s="21"/>
      <c r="BP116" s="21"/>
      <c r="BQ116" s="21"/>
      <c r="BR116" s="21"/>
      <c r="BS116" s="21"/>
      <c r="BT116" s="21"/>
      <c r="BU116" s="21"/>
      <c r="BV116" s="21"/>
      <c r="BW116" s="21"/>
      <c r="BX116" s="21"/>
      <c r="BY116" s="21"/>
      <c r="BZ116" s="21"/>
      <c r="CA116" s="21"/>
      <c r="CB116" s="141"/>
      <c r="CC116" s="148"/>
      <c r="DU116" s="21"/>
      <c r="DV116" s="21"/>
    </row>
    <row r="117" spans="37:126" x14ac:dyDescent="0.2">
      <c r="AK117" s="21"/>
      <c r="AZ117" s="21"/>
      <c r="BH117" s="21"/>
      <c r="BI117" s="21"/>
      <c r="BJ117" s="21"/>
      <c r="BK117" s="21"/>
      <c r="BL117" s="21"/>
      <c r="BM117" s="21"/>
      <c r="BN117" s="21"/>
      <c r="BO117" s="21"/>
      <c r="BP117" s="21"/>
      <c r="BQ117" s="21"/>
      <c r="BR117" s="21"/>
      <c r="BS117" s="21"/>
      <c r="BT117" s="21"/>
      <c r="BU117" s="21"/>
      <c r="BV117" s="21"/>
      <c r="BW117" s="21"/>
      <c r="BX117" s="21"/>
      <c r="BY117" s="21"/>
      <c r="BZ117" s="21"/>
      <c r="CA117" s="21"/>
      <c r="CB117" s="141"/>
      <c r="CC117" s="148"/>
      <c r="DU117" s="21"/>
      <c r="DV117" s="21"/>
    </row>
    <row r="118" spans="37:126" x14ac:dyDescent="0.2">
      <c r="AK118" s="21"/>
      <c r="AZ118" s="21"/>
      <c r="BH118" s="21"/>
      <c r="BI118" s="21"/>
      <c r="BJ118" s="21"/>
      <c r="BK118" s="21"/>
      <c r="BL118" s="21"/>
      <c r="BM118" s="21"/>
      <c r="BN118" s="21"/>
      <c r="BO118" s="21"/>
      <c r="BP118" s="21"/>
      <c r="BQ118" s="21"/>
      <c r="BR118" s="21"/>
      <c r="BS118" s="21"/>
      <c r="BT118" s="21"/>
      <c r="BU118" s="21"/>
      <c r="BV118" s="21"/>
      <c r="BW118" s="21"/>
      <c r="BX118" s="21"/>
      <c r="BY118" s="21"/>
      <c r="BZ118" s="21"/>
      <c r="CA118" s="21"/>
      <c r="CB118" s="141"/>
      <c r="CC118" s="148"/>
      <c r="DU118" s="21"/>
      <c r="DV118" s="21"/>
    </row>
    <row r="119" spans="37:126" x14ac:dyDescent="0.2">
      <c r="AK119" s="21"/>
      <c r="AZ119" s="21"/>
      <c r="BH119" s="21"/>
      <c r="BI119" s="21"/>
      <c r="BJ119" s="21"/>
      <c r="BK119" s="21"/>
      <c r="BL119" s="21"/>
      <c r="BM119" s="21"/>
      <c r="BN119" s="21"/>
      <c r="BO119" s="21"/>
      <c r="BP119" s="21"/>
      <c r="BQ119" s="21"/>
      <c r="BR119" s="21"/>
      <c r="BS119" s="21"/>
      <c r="BT119" s="21"/>
      <c r="BU119" s="21"/>
      <c r="BV119" s="21"/>
      <c r="BW119" s="21"/>
      <c r="BX119" s="21"/>
      <c r="BY119" s="21"/>
      <c r="BZ119" s="21"/>
      <c r="CA119" s="21"/>
      <c r="CB119" s="141"/>
      <c r="CC119" s="148"/>
      <c r="DU119" s="21"/>
      <c r="DV119" s="21"/>
    </row>
    <row r="120" spans="37:126" x14ac:dyDescent="0.2">
      <c r="AK120" s="21"/>
      <c r="AZ120" s="21"/>
      <c r="BH120" s="21"/>
      <c r="BI120" s="21"/>
      <c r="BJ120" s="21"/>
      <c r="BK120" s="21"/>
      <c r="BL120" s="21"/>
      <c r="BM120" s="21"/>
      <c r="BN120" s="21"/>
      <c r="BO120" s="21"/>
      <c r="BP120" s="21"/>
      <c r="BQ120" s="21"/>
      <c r="BR120" s="21"/>
      <c r="BS120" s="21"/>
      <c r="BT120" s="21"/>
      <c r="BU120" s="21"/>
      <c r="BV120" s="21"/>
      <c r="BW120" s="21"/>
      <c r="BX120" s="21"/>
      <c r="BY120" s="21"/>
      <c r="BZ120" s="21"/>
      <c r="CA120" s="21"/>
      <c r="CB120" s="141"/>
      <c r="CC120" s="148"/>
      <c r="DU120" s="21"/>
      <c r="DV120" s="21"/>
    </row>
    <row r="121" spans="37:126" x14ac:dyDescent="0.2">
      <c r="AK121" s="21"/>
      <c r="AZ121" s="21"/>
      <c r="BH121" s="151"/>
      <c r="DU121" s="21"/>
      <c r="DV121" s="21"/>
    </row>
    <row r="122" spans="37:126" x14ac:dyDescent="0.2">
      <c r="AK122" s="21"/>
      <c r="AZ122" s="21"/>
      <c r="BH122" s="21"/>
      <c r="DU122" s="21"/>
      <c r="DV122" s="21"/>
    </row>
    <row r="123" spans="37:126" x14ac:dyDescent="0.2">
      <c r="AK123" s="21"/>
      <c r="AZ123" s="21"/>
      <c r="BH123" s="21"/>
      <c r="DU123" s="21"/>
      <c r="DV123" s="21"/>
    </row>
    <row r="124" spans="37:126" x14ac:dyDescent="0.2">
      <c r="AK124" s="21"/>
      <c r="AZ124" s="21"/>
      <c r="BH124" s="21"/>
      <c r="DU124" s="21"/>
      <c r="DV124" s="21"/>
    </row>
    <row r="125" spans="37:126" x14ac:dyDescent="0.2">
      <c r="AK125" s="21"/>
      <c r="AZ125" s="21"/>
      <c r="BH125" s="21"/>
      <c r="DU125" s="21"/>
      <c r="DV125" s="21"/>
    </row>
    <row r="126" spans="37:126" x14ac:dyDescent="0.2">
      <c r="AK126" s="21"/>
      <c r="AZ126" s="21"/>
      <c r="BH126" s="21"/>
      <c r="DU126" s="21"/>
      <c r="DV126" s="21"/>
    </row>
    <row r="127" spans="37:126" x14ac:dyDescent="0.2">
      <c r="AK127" s="21"/>
      <c r="AZ127" s="21"/>
      <c r="BH127" s="21"/>
      <c r="DU127" s="21"/>
      <c r="DV127" s="21"/>
    </row>
    <row r="128" spans="37:126" x14ac:dyDescent="0.2">
      <c r="AK128" s="21"/>
      <c r="AZ128" s="21"/>
      <c r="BH128" s="21"/>
      <c r="DU128" s="21"/>
      <c r="DV128" s="21"/>
    </row>
    <row r="129" spans="37:126" x14ac:dyDescent="0.2">
      <c r="AK129" s="21"/>
      <c r="AZ129" s="21"/>
      <c r="BH129" s="21"/>
      <c r="DU129" s="21"/>
      <c r="DV129" s="21"/>
    </row>
    <row r="130" spans="37:126" x14ac:dyDescent="0.2">
      <c r="AK130" s="21"/>
      <c r="AZ130" s="21"/>
      <c r="BH130" s="21"/>
      <c r="DU130" s="21"/>
      <c r="DV130" s="21"/>
    </row>
    <row r="131" spans="37:126" x14ac:dyDescent="0.2">
      <c r="AK131" s="21"/>
      <c r="AZ131" s="21"/>
      <c r="BH131" s="21"/>
      <c r="DU131" s="21"/>
      <c r="DV131" s="21"/>
    </row>
    <row r="132" spans="37:126" x14ac:dyDescent="0.2">
      <c r="AK132" s="21"/>
      <c r="AZ132" s="21"/>
      <c r="BH132" s="21"/>
      <c r="DU132" s="21"/>
      <c r="DV132" s="21"/>
    </row>
    <row r="133" spans="37:126" x14ac:dyDescent="0.2">
      <c r="AK133" s="21"/>
      <c r="AZ133" s="21"/>
      <c r="BH133" s="21"/>
      <c r="DU133" s="21"/>
      <c r="DV133" s="21"/>
    </row>
    <row r="134" spans="37:126" x14ac:dyDescent="0.2">
      <c r="AK134" s="21"/>
      <c r="AZ134" s="21"/>
      <c r="BH134" s="21"/>
      <c r="DU134" s="21"/>
      <c r="DV134" s="21"/>
    </row>
    <row r="135" spans="37:126" x14ac:dyDescent="0.2">
      <c r="AK135" s="21"/>
      <c r="AZ135" s="21"/>
      <c r="BH135" s="21"/>
      <c r="DU135" s="21"/>
      <c r="DV135" s="21"/>
    </row>
    <row r="136" spans="37:126" x14ac:dyDescent="0.2">
      <c r="AK136" s="21"/>
      <c r="AZ136" s="21"/>
      <c r="BH136" s="21"/>
      <c r="DU136" s="21"/>
      <c r="DV136" s="21"/>
    </row>
    <row r="137" spans="37:126" x14ac:dyDescent="0.2">
      <c r="AK137" s="21"/>
      <c r="AZ137" s="21"/>
      <c r="BH137" s="21"/>
      <c r="DU137" s="21"/>
      <c r="DV137" s="21"/>
    </row>
    <row r="138" spans="37:126" x14ac:dyDescent="0.2">
      <c r="AK138" s="21"/>
      <c r="AZ138" s="21"/>
      <c r="BH138" s="21"/>
      <c r="DU138" s="21"/>
      <c r="DV138" s="21"/>
    </row>
    <row r="139" spans="37:126" x14ac:dyDescent="0.2">
      <c r="AK139" s="21"/>
      <c r="AZ139" s="21"/>
      <c r="BH139" s="21"/>
      <c r="DU139" s="21"/>
      <c r="DV139" s="21"/>
    </row>
    <row r="140" spans="37:126" x14ac:dyDescent="0.2">
      <c r="AK140" s="21"/>
      <c r="AZ140" s="21"/>
      <c r="BH140" s="21"/>
      <c r="DU140" s="21"/>
      <c r="DV140" s="21"/>
    </row>
    <row r="141" spans="37:126" x14ac:dyDescent="0.2">
      <c r="AK141" s="21"/>
      <c r="AZ141" s="21"/>
      <c r="BH141" s="21"/>
      <c r="DU141" s="21"/>
      <c r="DV141" s="21"/>
    </row>
    <row r="142" spans="37:126" x14ac:dyDescent="0.2">
      <c r="AK142" s="150"/>
      <c r="AZ142" s="150"/>
      <c r="BH142" s="21"/>
      <c r="DU142" s="21"/>
      <c r="DV142" s="21"/>
    </row>
    <row r="143" spans="37:126" x14ac:dyDescent="0.2">
      <c r="AK143" s="21"/>
      <c r="AL143" s="21"/>
      <c r="AM143" s="21"/>
      <c r="AN143" s="21"/>
      <c r="AO143" s="21"/>
      <c r="AP143" s="21"/>
      <c r="AQ143" s="21"/>
      <c r="AR143" s="21"/>
      <c r="AS143" s="21"/>
      <c r="AT143" s="21"/>
      <c r="AU143" s="21"/>
      <c r="AV143" s="21"/>
      <c r="AW143" s="21"/>
      <c r="AX143" s="21"/>
      <c r="AY143" s="21"/>
      <c r="AZ143" s="21"/>
      <c r="BH143" s="21"/>
      <c r="DU143" s="21"/>
      <c r="DV143" s="21"/>
    </row>
    <row r="144" spans="37:126" x14ac:dyDescent="0.2">
      <c r="AK144" s="21"/>
      <c r="AL144" s="21"/>
      <c r="AM144" s="21"/>
      <c r="AN144" s="21"/>
      <c r="AO144" s="21"/>
      <c r="AP144" s="21"/>
      <c r="AQ144" s="21"/>
      <c r="AR144" s="21"/>
      <c r="AS144" s="21"/>
      <c r="AT144" s="21"/>
      <c r="AU144" s="21"/>
      <c r="AV144" s="21"/>
      <c r="AW144" s="21"/>
      <c r="AX144" s="21"/>
      <c r="AY144" s="21"/>
      <c r="AZ144" s="21"/>
      <c r="BH144" s="21"/>
      <c r="DU144" s="21"/>
      <c r="DV144" s="21"/>
    </row>
    <row r="145" spans="37:126" x14ac:dyDescent="0.2">
      <c r="AK145" s="21"/>
      <c r="AL145" s="21"/>
      <c r="AM145" s="21"/>
      <c r="AN145" s="21"/>
      <c r="AO145" s="21"/>
      <c r="AP145" s="21"/>
      <c r="AQ145" s="21"/>
      <c r="AR145" s="21"/>
      <c r="AS145" s="21"/>
      <c r="AT145" s="21"/>
      <c r="AU145" s="21"/>
      <c r="AV145" s="21"/>
      <c r="AW145" s="21"/>
      <c r="AX145" s="21"/>
      <c r="AY145" s="21"/>
      <c r="AZ145" s="21"/>
      <c r="BH145" s="21"/>
      <c r="DU145" s="21"/>
      <c r="DV145" s="21"/>
    </row>
    <row r="146" spans="37:126" x14ac:dyDescent="0.2">
      <c r="AK146" s="21"/>
      <c r="AL146" s="21"/>
      <c r="AM146" s="21"/>
      <c r="AN146" s="21"/>
      <c r="AO146" s="21"/>
      <c r="AP146" s="21"/>
      <c r="AQ146" s="21"/>
      <c r="AR146" s="21"/>
      <c r="AS146" s="21"/>
      <c r="AT146" s="21"/>
      <c r="AU146" s="21"/>
      <c r="AV146" s="21"/>
      <c r="AW146" s="21"/>
      <c r="AX146" s="21"/>
      <c r="AY146" s="21"/>
      <c r="AZ146" s="21"/>
      <c r="BH146" s="21"/>
      <c r="DU146" s="21"/>
      <c r="DV146" s="21"/>
    </row>
    <row r="147" spans="37:126" x14ac:dyDescent="0.2">
      <c r="AK147" s="21"/>
      <c r="AL147" s="21"/>
      <c r="AM147" s="21"/>
      <c r="AN147" s="21"/>
      <c r="AO147" s="21"/>
      <c r="AP147" s="21"/>
      <c r="AQ147" s="21"/>
      <c r="AR147" s="21"/>
      <c r="AS147" s="21"/>
      <c r="AT147" s="21"/>
      <c r="AU147" s="21"/>
      <c r="AV147" s="21"/>
      <c r="AW147" s="21"/>
      <c r="AX147" s="21"/>
      <c r="AY147" s="21"/>
      <c r="AZ147" s="21"/>
      <c r="BH147" s="21"/>
      <c r="DU147" s="21"/>
      <c r="DV147" s="21"/>
    </row>
    <row r="148" spans="37:126" x14ac:dyDescent="0.2">
      <c r="AK148" s="21"/>
      <c r="AL148" s="21"/>
      <c r="AM148" s="21"/>
      <c r="AN148" s="21"/>
      <c r="AO148" s="21"/>
      <c r="AP148" s="21"/>
      <c r="AQ148" s="21"/>
      <c r="AR148" s="21"/>
      <c r="AS148" s="21"/>
      <c r="AT148" s="21"/>
      <c r="AU148" s="21"/>
      <c r="AV148" s="21"/>
      <c r="AW148" s="21"/>
      <c r="AX148" s="21"/>
      <c r="AY148" s="21"/>
      <c r="AZ148" s="21"/>
      <c r="BH148" s="21"/>
      <c r="DU148" s="21"/>
      <c r="DV148" s="21"/>
    </row>
    <row r="149" spans="37:126" x14ac:dyDescent="0.2">
      <c r="AK149" s="151"/>
      <c r="BH149" s="21"/>
      <c r="DU149" s="21"/>
      <c r="DV149" s="21"/>
    </row>
    <row r="150" spans="37:126" x14ac:dyDescent="0.2">
      <c r="AK150" s="21"/>
      <c r="BH150" s="21"/>
      <c r="DU150" s="21"/>
      <c r="DV150" s="21"/>
    </row>
    <row r="151" spans="37:126" x14ac:dyDescent="0.2">
      <c r="AK151" s="21"/>
      <c r="BH151" s="21"/>
      <c r="DU151" s="21"/>
      <c r="DV151" s="21"/>
    </row>
    <row r="152" spans="37:126" x14ac:dyDescent="0.2">
      <c r="AK152" s="21"/>
      <c r="BH152" s="21"/>
      <c r="DU152" s="21"/>
      <c r="DV152" s="21"/>
    </row>
    <row r="153" spans="37:126" x14ac:dyDescent="0.2">
      <c r="AK153" s="21"/>
      <c r="BH153" s="21"/>
      <c r="DU153" s="21"/>
      <c r="DV153" s="21"/>
    </row>
    <row r="154" spans="37:126" x14ac:dyDescent="0.2">
      <c r="AK154" s="21"/>
      <c r="BH154" s="21"/>
      <c r="DU154" s="21"/>
      <c r="DV154" s="21"/>
    </row>
    <row r="155" spans="37:126" x14ac:dyDescent="0.2">
      <c r="AK155" s="21"/>
      <c r="BH155" s="21"/>
      <c r="DU155" s="21"/>
      <c r="DV155" s="21"/>
    </row>
    <row r="156" spans="37:126" x14ac:dyDescent="0.2">
      <c r="AK156" s="21"/>
      <c r="BH156" s="21"/>
      <c r="DU156" s="21"/>
      <c r="DV156" s="21"/>
    </row>
    <row r="157" spans="37:126" x14ac:dyDescent="0.2">
      <c r="AK157" s="21"/>
      <c r="BH157" s="21"/>
      <c r="DU157" s="21"/>
      <c r="DV157" s="21"/>
    </row>
    <row r="158" spans="37:126" x14ac:dyDescent="0.2">
      <c r="AK158" s="21"/>
      <c r="BH158" s="21"/>
      <c r="DU158" s="21"/>
      <c r="DV158" s="21"/>
    </row>
    <row r="159" spans="37:126" x14ac:dyDescent="0.2">
      <c r="AK159" s="21"/>
      <c r="BH159" s="21"/>
      <c r="DU159" s="21"/>
      <c r="DV159" s="21"/>
    </row>
    <row r="160" spans="37:126" x14ac:dyDescent="0.2">
      <c r="AK160" s="21"/>
      <c r="BH160" s="21"/>
      <c r="DU160" s="21"/>
      <c r="DV160" s="21"/>
    </row>
    <row r="161" spans="1:126" x14ac:dyDescent="0.2">
      <c r="AK161" s="21"/>
      <c r="BH161" s="21"/>
      <c r="DU161" s="21"/>
      <c r="DV161" s="21"/>
    </row>
    <row r="162" spans="1:126" x14ac:dyDescent="0.2">
      <c r="AK162" s="21"/>
      <c r="BH162" s="21"/>
      <c r="DU162" s="21"/>
      <c r="DV162" s="21"/>
    </row>
    <row r="163" spans="1:126" x14ac:dyDescent="0.2">
      <c r="AK163" s="21"/>
      <c r="BH163" s="21"/>
      <c r="DU163" s="21"/>
      <c r="DV163" s="21"/>
    </row>
    <row r="164" spans="1:126" x14ac:dyDescent="0.2">
      <c r="AK164" s="150"/>
      <c r="BH164" s="21"/>
      <c r="DU164" s="21"/>
      <c r="DV164" s="21"/>
    </row>
    <row r="165" spans="1:126" x14ac:dyDescent="0.2">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BH165" s="21"/>
      <c r="DU165" s="21"/>
      <c r="DV165" s="21"/>
    </row>
    <row r="166" spans="1:126" x14ac:dyDescent="0.2">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BH166" s="21"/>
      <c r="DU166" s="21"/>
      <c r="DV166" s="21"/>
    </row>
    <row r="167" spans="1:126" x14ac:dyDescent="0.2">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BH167" s="21"/>
      <c r="DU167" s="21"/>
      <c r="DV167" s="21"/>
    </row>
    <row r="168" spans="1:126" x14ac:dyDescent="0.2">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141"/>
      <c r="AK168" s="21"/>
      <c r="BH168" s="21"/>
      <c r="DU168" s="21"/>
      <c r="DV168" s="21"/>
    </row>
    <row r="169" spans="1:126" x14ac:dyDescent="0.2">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141"/>
      <c r="AK169" s="21"/>
      <c r="BH169" s="21"/>
      <c r="DU169" s="21"/>
      <c r="DV169" s="21"/>
    </row>
    <row r="170" spans="1:126" x14ac:dyDescent="0.2">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141"/>
      <c r="AK170" s="21"/>
      <c r="BH170" s="21"/>
      <c r="DU170" s="21"/>
      <c r="DV170" s="21"/>
    </row>
    <row r="171" spans="1:126" x14ac:dyDescent="0.2">
      <c r="AK171" s="21"/>
      <c r="BH171" s="21"/>
      <c r="DU171" s="21"/>
      <c r="DV171" s="21"/>
    </row>
    <row r="172" spans="1:126" x14ac:dyDescent="0.2">
      <c r="AK172" s="21"/>
      <c r="BH172" s="21"/>
      <c r="DU172" s="21"/>
      <c r="DV172" s="21"/>
    </row>
    <row r="173" spans="1:126" x14ac:dyDescent="0.2">
      <c r="AK173" s="21"/>
      <c r="BH173" s="21"/>
      <c r="DU173" s="21"/>
      <c r="DV173" s="21"/>
    </row>
    <row r="174" spans="1:126" x14ac:dyDescent="0.2">
      <c r="AK174" s="21"/>
      <c r="BH174" s="21"/>
      <c r="DU174" s="21"/>
      <c r="DV174" s="21"/>
    </row>
    <row r="175" spans="1:126" x14ac:dyDescent="0.2">
      <c r="AK175" s="21"/>
      <c r="BH175" s="21"/>
      <c r="DU175" s="21"/>
      <c r="DV175" s="21"/>
    </row>
    <row r="176" spans="1:126" x14ac:dyDescent="0.2">
      <c r="AK176" s="21"/>
      <c r="BH176" s="21"/>
      <c r="DU176" s="21"/>
      <c r="DV176" s="21"/>
    </row>
    <row r="177" spans="37:126" x14ac:dyDescent="0.2">
      <c r="AK177" s="21"/>
      <c r="BH177" s="21"/>
      <c r="DU177" s="21"/>
      <c r="DV177" s="21"/>
    </row>
    <row r="178" spans="37:126" x14ac:dyDescent="0.2">
      <c r="AK178" s="21"/>
      <c r="BH178" s="21"/>
      <c r="DU178" s="21"/>
      <c r="DV178" s="21"/>
    </row>
    <row r="179" spans="37:126" x14ac:dyDescent="0.2">
      <c r="AK179" s="21"/>
      <c r="BH179" s="21"/>
      <c r="DU179" s="21"/>
      <c r="DV179" s="21"/>
    </row>
    <row r="180" spans="37:126" x14ac:dyDescent="0.2">
      <c r="AK180" s="21"/>
      <c r="BH180" s="21"/>
      <c r="DU180" s="21"/>
      <c r="DV180" s="21"/>
    </row>
    <row r="181" spans="37:126" x14ac:dyDescent="0.2">
      <c r="AK181" s="21"/>
      <c r="BH181" s="21"/>
      <c r="DU181" s="21"/>
      <c r="DV181" s="21"/>
    </row>
    <row r="182" spans="37:126" x14ac:dyDescent="0.2">
      <c r="AK182" s="21"/>
      <c r="BH182" s="21"/>
      <c r="DU182" s="21"/>
      <c r="DV182" s="21"/>
    </row>
    <row r="183" spans="37:126" x14ac:dyDescent="0.2">
      <c r="AK183" s="21"/>
      <c r="BH183" s="21"/>
      <c r="DU183" s="21"/>
      <c r="DV183" s="21"/>
    </row>
    <row r="184" spans="37:126" x14ac:dyDescent="0.2">
      <c r="AK184" s="21"/>
      <c r="BH184" s="21"/>
      <c r="DU184" s="21"/>
      <c r="DV184" s="21"/>
    </row>
    <row r="185" spans="37:126" x14ac:dyDescent="0.2">
      <c r="AK185" s="21"/>
      <c r="BH185" s="21"/>
      <c r="DU185" s="21"/>
      <c r="DV185" s="21"/>
    </row>
    <row r="186" spans="37:126" x14ac:dyDescent="0.2">
      <c r="AK186" s="21"/>
      <c r="BH186" s="21"/>
      <c r="DU186" s="21"/>
      <c r="DV186" s="21"/>
    </row>
    <row r="187" spans="37:126" x14ac:dyDescent="0.2">
      <c r="AK187" s="21"/>
      <c r="BH187" s="21"/>
      <c r="DU187" s="21"/>
      <c r="DV187" s="21"/>
    </row>
    <row r="188" spans="37:126" x14ac:dyDescent="0.2">
      <c r="AK188" s="21"/>
      <c r="BH188" s="21"/>
      <c r="DU188" s="21"/>
      <c r="DV188" s="21"/>
    </row>
    <row r="189" spans="37:126" x14ac:dyDescent="0.2">
      <c r="AK189" s="21"/>
      <c r="BH189" s="21"/>
      <c r="DU189" s="21"/>
      <c r="DV189" s="21"/>
    </row>
    <row r="190" spans="37:126" x14ac:dyDescent="0.2">
      <c r="AK190" s="21"/>
      <c r="BH190" s="21"/>
      <c r="DU190" s="21"/>
      <c r="DV190" s="21"/>
    </row>
    <row r="191" spans="37:126" x14ac:dyDescent="0.2">
      <c r="AK191" s="21"/>
      <c r="BH191" s="21"/>
      <c r="DU191" s="21"/>
      <c r="DV191" s="21"/>
    </row>
    <row r="192" spans="37:126" x14ac:dyDescent="0.2">
      <c r="AK192" s="21"/>
      <c r="BH192" s="21"/>
      <c r="DU192" s="21"/>
      <c r="DV192" s="21"/>
    </row>
    <row r="193" spans="37:126" x14ac:dyDescent="0.2">
      <c r="AK193" s="21"/>
      <c r="BH193" s="21"/>
      <c r="DU193" s="21"/>
      <c r="DV193" s="21"/>
    </row>
    <row r="194" spans="37:126" x14ac:dyDescent="0.2">
      <c r="AK194" s="21"/>
      <c r="BH194" s="21"/>
      <c r="DU194" s="21"/>
      <c r="DV194" s="21"/>
    </row>
    <row r="195" spans="37:126" x14ac:dyDescent="0.2">
      <c r="AK195" s="21"/>
      <c r="BH195" s="21"/>
      <c r="DU195" s="21"/>
      <c r="DV195" s="21"/>
    </row>
    <row r="196" spans="37:126" x14ac:dyDescent="0.2">
      <c r="AK196" s="21"/>
      <c r="BH196" s="21"/>
      <c r="DU196" s="21"/>
      <c r="DV196" s="21"/>
    </row>
    <row r="197" spans="37:126" x14ac:dyDescent="0.2">
      <c r="AK197" s="21"/>
      <c r="BH197" s="21"/>
      <c r="DU197" s="21"/>
      <c r="DV197" s="21"/>
    </row>
    <row r="198" spans="37:126" x14ac:dyDescent="0.2">
      <c r="AK198" s="21"/>
      <c r="BH198" s="21"/>
      <c r="DU198" s="21"/>
      <c r="DV198" s="21"/>
    </row>
    <row r="199" spans="37:126" x14ac:dyDescent="0.2">
      <c r="AK199" s="21"/>
      <c r="BH199" s="21"/>
      <c r="DU199" s="21"/>
      <c r="DV199" s="21"/>
    </row>
    <row r="200" spans="37:126" x14ac:dyDescent="0.2">
      <c r="AK200" s="21"/>
      <c r="BH200" s="21"/>
      <c r="DU200" s="21"/>
      <c r="DV200" s="21"/>
    </row>
    <row r="201" spans="37:126" x14ac:dyDescent="0.2">
      <c r="AK201" s="21"/>
      <c r="BH201" s="21"/>
      <c r="DU201" s="21"/>
      <c r="DV201" s="21"/>
    </row>
    <row r="202" spans="37:126" x14ac:dyDescent="0.2">
      <c r="AK202" s="21"/>
      <c r="BH202" s="21"/>
      <c r="DU202" s="21"/>
      <c r="DV202" s="21"/>
    </row>
    <row r="203" spans="37:126" x14ac:dyDescent="0.2">
      <c r="AK203" s="21"/>
      <c r="BH203" s="21"/>
      <c r="DU203" s="21"/>
      <c r="DV203" s="21"/>
    </row>
    <row r="204" spans="37:126" x14ac:dyDescent="0.2">
      <c r="AK204" s="21"/>
      <c r="BH204" s="21"/>
      <c r="DU204" s="21"/>
      <c r="DV204" s="21"/>
    </row>
    <row r="205" spans="37:126" x14ac:dyDescent="0.2">
      <c r="AK205" s="21"/>
      <c r="BH205" s="21"/>
      <c r="DU205" s="21"/>
      <c r="DV205" s="21"/>
    </row>
    <row r="206" spans="37:126" x14ac:dyDescent="0.2">
      <c r="AK206" s="21"/>
      <c r="BH206" s="21"/>
      <c r="DU206" s="21"/>
      <c r="DV206" s="21"/>
    </row>
    <row r="207" spans="37:126" x14ac:dyDescent="0.2">
      <c r="AK207" s="21"/>
      <c r="BH207" s="21"/>
      <c r="DU207" s="21"/>
      <c r="DV207" s="21"/>
    </row>
    <row r="208" spans="37:126" x14ac:dyDescent="0.2">
      <c r="AK208" s="21"/>
      <c r="BH208" s="21"/>
      <c r="DU208" s="21"/>
      <c r="DV208" s="21"/>
    </row>
    <row r="209" spans="37:126" x14ac:dyDescent="0.2">
      <c r="AK209" s="21"/>
      <c r="BH209" s="21"/>
      <c r="DU209" s="21"/>
      <c r="DV209" s="21"/>
    </row>
    <row r="210" spans="37:126" x14ac:dyDescent="0.2">
      <c r="AK210" s="21"/>
      <c r="BH210" s="21"/>
      <c r="DU210" s="21"/>
      <c r="DV210" s="21"/>
    </row>
    <row r="211" spans="37:126" x14ac:dyDescent="0.2">
      <c r="AK211" s="21"/>
      <c r="BH211" s="21"/>
      <c r="DU211" s="21"/>
      <c r="DV211" s="21"/>
    </row>
    <row r="212" spans="37:126" x14ac:dyDescent="0.2">
      <c r="AK212" s="21"/>
      <c r="BH212" s="21"/>
      <c r="DU212" s="21"/>
      <c r="DV212" s="21"/>
    </row>
    <row r="213" spans="37:126" x14ac:dyDescent="0.2">
      <c r="AK213" s="21"/>
      <c r="BH213" s="21"/>
      <c r="DU213" s="21"/>
      <c r="DV213" s="21"/>
    </row>
    <row r="214" spans="37:126" x14ac:dyDescent="0.2">
      <c r="AK214" s="21"/>
      <c r="BH214" s="21"/>
      <c r="DU214" s="21"/>
      <c r="DV214" s="21"/>
    </row>
    <row r="215" spans="37:126" x14ac:dyDescent="0.2">
      <c r="AK215" s="21"/>
      <c r="BH215" s="21"/>
      <c r="DU215" s="21"/>
      <c r="DV215" s="21"/>
    </row>
    <row r="216" spans="37:126" x14ac:dyDescent="0.2">
      <c r="AK216" s="21"/>
      <c r="BH216" s="21"/>
      <c r="DU216" s="21"/>
      <c r="DV216" s="21"/>
    </row>
    <row r="217" spans="37:126" x14ac:dyDescent="0.2">
      <c r="AK217" s="21"/>
      <c r="BH217" s="21"/>
      <c r="DU217" s="21"/>
      <c r="DV217" s="21"/>
    </row>
    <row r="218" spans="37:126" x14ac:dyDescent="0.2">
      <c r="AK218" s="21"/>
      <c r="BH218" s="21"/>
      <c r="DU218" s="21"/>
      <c r="DV218" s="21"/>
    </row>
    <row r="219" spans="37:126" x14ac:dyDescent="0.2">
      <c r="AK219" s="21"/>
      <c r="BH219" s="21"/>
      <c r="DU219" s="21"/>
      <c r="DV219" s="21"/>
    </row>
    <row r="220" spans="37:126" x14ac:dyDescent="0.2">
      <c r="AK220" s="21"/>
      <c r="BH220" s="21"/>
      <c r="DU220" s="21"/>
      <c r="DV220" s="21"/>
    </row>
    <row r="221" spans="37:126" x14ac:dyDescent="0.2">
      <c r="AK221" s="21"/>
      <c r="BH221" s="21"/>
      <c r="DU221" s="21"/>
      <c r="DV221" s="21"/>
    </row>
    <row r="222" spans="37:126" x14ac:dyDescent="0.2">
      <c r="AK222" s="21"/>
      <c r="BH222" s="21"/>
      <c r="DU222" s="21"/>
      <c r="DV222" s="21"/>
    </row>
    <row r="223" spans="37:126" x14ac:dyDescent="0.2">
      <c r="AK223" s="21"/>
      <c r="BH223" s="21"/>
      <c r="DU223" s="21"/>
      <c r="DV223" s="21"/>
    </row>
    <row r="224" spans="37:126" x14ac:dyDescent="0.2">
      <c r="AK224" s="21"/>
      <c r="BH224" s="21"/>
      <c r="DU224" s="21"/>
      <c r="DV224" s="21"/>
    </row>
    <row r="225" spans="37:126" x14ac:dyDescent="0.2">
      <c r="AK225" s="21"/>
      <c r="BH225" s="21"/>
      <c r="DU225" s="21"/>
      <c r="DV225" s="21"/>
    </row>
    <row r="226" spans="37:126" x14ac:dyDescent="0.2">
      <c r="AK226" s="21"/>
      <c r="BH226" s="21"/>
      <c r="DU226" s="21"/>
      <c r="DV226" s="21"/>
    </row>
    <row r="227" spans="37:126" x14ac:dyDescent="0.2">
      <c r="AK227" s="21"/>
      <c r="BH227" s="21"/>
      <c r="DU227" s="21"/>
      <c r="DV227" s="21"/>
    </row>
    <row r="228" spans="37:126" x14ac:dyDescent="0.2">
      <c r="AK228" s="21"/>
      <c r="BH228" s="21"/>
      <c r="DU228" s="21"/>
      <c r="DV228" s="21"/>
    </row>
    <row r="229" spans="37:126" x14ac:dyDescent="0.2">
      <c r="AK229" s="21"/>
      <c r="BH229" s="21"/>
      <c r="DU229" s="21"/>
      <c r="DV229" s="21"/>
    </row>
    <row r="230" spans="37:126" x14ac:dyDescent="0.2">
      <c r="AK230" s="21"/>
      <c r="BH230" s="21"/>
      <c r="DU230" s="21"/>
      <c r="DV230" s="21"/>
    </row>
    <row r="231" spans="37:126" x14ac:dyDescent="0.2">
      <c r="AK231" s="21"/>
      <c r="BH231" s="21"/>
      <c r="DU231" s="21"/>
      <c r="DV231" s="21"/>
    </row>
    <row r="232" spans="37:126" x14ac:dyDescent="0.2">
      <c r="AK232" s="21"/>
      <c r="BH232" s="21"/>
      <c r="DU232" s="21"/>
      <c r="DV232" s="21"/>
    </row>
    <row r="233" spans="37:126" x14ac:dyDescent="0.2">
      <c r="AK233" s="21"/>
      <c r="BH233" s="21"/>
      <c r="DU233" s="21"/>
      <c r="DV233" s="21"/>
    </row>
    <row r="234" spans="37:126" x14ac:dyDescent="0.2">
      <c r="AK234" s="21"/>
      <c r="BH234" s="21"/>
      <c r="DU234" s="21"/>
      <c r="DV234" s="21"/>
    </row>
    <row r="235" spans="37:126" x14ac:dyDescent="0.2">
      <c r="AK235" s="21"/>
      <c r="BH235" s="21"/>
      <c r="DU235" s="21"/>
      <c r="DV235" s="21"/>
    </row>
    <row r="236" spans="37:126" x14ac:dyDescent="0.2">
      <c r="AK236" s="21"/>
      <c r="BH236" s="21"/>
      <c r="DU236" s="21"/>
      <c r="DV236" s="21"/>
    </row>
    <row r="237" spans="37:126" x14ac:dyDescent="0.2">
      <c r="AK237" s="21"/>
      <c r="BH237" s="21"/>
      <c r="DU237" s="21"/>
      <c r="DV237" s="21"/>
    </row>
    <row r="238" spans="37:126" x14ac:dyDescent="0.2">
      <c r="AK238" s="21"/>
      <c r="BH238" s="21"/>
      <c r="DU238" s="21"/>
      <c r="DV238" s="21"/>
    </row>
    <row r="239" spans="37:126" x14ac:dyDescent="0.2">
      <c r="AK239" s="21"/>
      <c r="BH239" s="21"/>
      <c r="DU239" s="21"/>
      <c r="DV239" s="21"/>
    </row>
    <row r="240" spans="37:126" x14ac:dyDescent="0.2">
      <c r="AK240" s="21"/>
      <c r="BH240" s="21"/>
      <c r="DU240" s="21"/>
      <c r="DV240" s="21"/>
    </row>
    <row r="241" spans="1:126" x14ac:dyDescent="0.2">
      <c r="AK241" s="21"/>
      <c r="BH241" s="21"/>
      <c r="DU241" s="21"/>
      <c r="DV241" s="21"/>
    </row>
    <row r="242" spans="1:126" x14ac:dyDescent="0.2">
      <c r="AK242" s="21"/>
      <c r="BH242" s="21"/>
      <c r="DU242" s="21"/>
      <c r="DV242" s="21"/>
    </row>
    <row r="243" spans="1:126" x14ac:dyDescent="0.2">
      <c r="AK243" s="21"/>
      <c r="BH243" s="21"/>
      <c r="DU243" s="21"/>
      <c r="DV243" s="21"/>
    </row>
    <row r="244" spans="1:126" x14ac:dyDescent="0.2">
      <c r="AK244" s="21"/>
      <c r="BH244" s="21"/>
      <c r="DU244" s="150"/>
      <c r="DV244" s="150"/>
    </row>
    <row r="245" spans="1:126" x14ac:dyDescent="0.2">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141"/>
      <c r="AK245" s="21"/>
      <c r="AL245" s="142"/>
      <c r="AM245" s="21"/>
      <c r="AN245" s="21"/>
      <c r="AO245" s="21"/>
      <c r="AP245" s="21"/>
      <c r="AQ245" s="21"/>
      <c r="AR245" s="21"/>
      <c r="AS245" s="21"/>
      <c r="AT245" s="21"/>
      <c r="AU245" s="21"/>
      <c r="AV245" s="21"/>
      <c r="AW245" s="21"/>
      <c r="AX245" s="21"/>
      <c r="AY245" s="21"/>
      <c r="AZ245" s="21"/>
      <c r="BA245" s="21"/>
      <c r="BB245" s="21"/>
      <c r="BC245" s="21"/>
      <c r="BD245" s="21"/>
      <c r="BE245" s="21"/>
      <c r="BF245" s="21"/>
      <c r="BG245" s="141"/>
      <c r="BH245" s="21"/>
      <c r="BI245" s="142"/>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c r="DU245" s="21"/>
      <c r="DV245" s="21"/>
    </row>
    <row r="246" spans="1:126" x14ac:dyDescent="0.2">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141"/>
      <c r="BH246" s="21"/>
      <c r="BI246" s="142"/>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c r="DU246" s="21"/>
      <c r="DV246" s="21"/>
    </row>
    <row r="247" spans="1:126" x14ac:dyDescent="0.2">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141"/>
      <c r="BH247" s="21"/>
      <c r="BI247" s="142"/>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c r="DU247" s="21"/>
      <c r="DV247" s="21"/>
    </row>
    <row r="248" spans="1:126" x14ac:dyDescent="0.2">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141"/>
      <c r="BH248" s="21"/>
      <c r="BI248" s="142"/>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c r="DU248" s="21"/>
      <c r="DV248" s="21"/>
    </row>
    <row r="249" spans="1:126" x14ac:dyDescent="0.2">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141"/>
      <c r="BH249" s="21"/>
      <c r="BI249" s="142"/>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c r="DU249" s="21"/>
      <c r="DV249" s="21"/>
    </row>
    <row r="250" spans="1:126" x14ac:dyDescent="0.2">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141"/>
      <c r="BH250" s="21"/>
      <c r="BI250" s="142"/>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c r="DU250" s="21"/>
      <c r="DV250" s="21"/>
    </row>
    <row r="251" spans="1:126" x14ac:dyDescent="0.2">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141"/>
      <c r="BH251" s="21"/>
      <c r="BI251" s="142"/>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c r="DU251" s="21"/>
      <c r="DV251" s="21"/>
    </row>
    <row r="252" spans="1:126" x14ac:dyDescent="0.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c r="DU252" s="21"/>
      <c r="DV252" s="21"/>
    </row>
    <row r="253" spans="1:126" x14ac:dyDescent="0.2">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c r="DU253" s="21"/>
      <c r="DV253" s="21"/>
    </row>
    <row r="254" spans="1:126" x14ac:dyDescent="0.2">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c r="DU254" s="21"/>
      <c r="DV254" s="21"/>
    </row>
    <row r="255" spans="1:126" x14ac:dyDescent="0.2">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c r="DU255" s="21"/>
      <c r="DV255" s="21"/>
    </row>
    <row r="256" spans="1:126" x14ac:dyDescent="0.2">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c r="DU256" s="21"/>
      <c r="DV256" s="21"/>
    </row>
    <row r="257" spans="1:126" x14ac:dyDescent="0.2">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c r="DU257" s="21"/>
      <c r="DV257" s="21"/>
    </row>
    <row r="258" spans="1:126" x14ac:dyDescent="0.2">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c r="DU258" s="21"/>
      <c r="DV258" s="21"/>
    </row>
  </sheetData>
  <mergeCells count="9">
    <mergeCell ref="CA13:CD13"/>
    <mergeCell ref="CK14:CL14"/>
    <mergeCell ref="CA36:CD36"/>
    <mergeCell ref="CK36:CL36"/>
    <mergeCell ref="R24:U24"/>
    <mergeCell ref="AL100:AY105"/>
    <mergeCell ref="AQ51:BF56"/>
    <mergeCell ref="AQ1:BF6"/>
    <mergeCell ref="BI1:BX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R37"/>
  <sheetViews>
    <sheetView zoomScale="51" zoomScaleNormal="130" workbookViewId="0">
      <selection activeCell="B20" sqref="B20"/>
    </sheetView>
  </sheetViews>
  <sheetFormatPr baseColWidth="10" defaultColWidth="11.42578125" defaultRowHeight="12.75" x14ac:dyDescent="0.2"/>
  <cols>
    <col min="16" max="16" width="11.42578125" customWidth="1"/>
    <col min="17" max="17" width="3.5703125" customWidth="1"/>
  </cols>
  <sheetData>
    <row r="1" spans="1:18" x14ac:dyDescent="0.2">
      <c r="F1" s="21"/>
      <c r="R1" s="21"/>
    </row>
    <row r="2" spans="1:18" ht="15.75" x14ac:dyDescent="0.25">
      <c r="A2" s="42" t="s">
        <v>19</v>
      </c>
      <c r="F2" s="21"/>
      <c r="R2" s="21"/>
    </row>
    <row r="3" spans="1:18" x14ac:dyDescent="0.2">
      <c r="F3" s="21"/>
      <c r="R3" s="21"/>
    </row>
    <row r="4" spans="1:18" x14ac:dyDescent="0.2">
      <c r="B4" s="4"/>
      <c r="F4" s="21"/>
      <c r="R4" s="21"/>
    </row>
    <row r="5" spans="1:18" x14ac:dyDescent="0.2">
      <c r="B5" s="4"/>
      <c r="F5" s="21"/>
      <c r="R5" s="21"/>
    </row>
    <row r="6" spans="1:18" x14ac:dyDescent="0.2">
      <c r="B6" s="4"/>
      <c r="F6" s="21"/>
      <c r="R6" s="21"/>
    </row>
    <row r="7" spans="1:18" x14ac:dyDescent="0.2">
      <c r="B7" s="4"/>
      <c r="F7" s="21"/>
      <c r="R7" s="21"/>
    </row>
    <row r="8" spans="1:18" x14ac:dyDescent="0.2">
      <c r="B8" s="4"/>
      <c r="F8" s="21"/>
      <c r="R8" s="21"/>
    </row>
    <row r="9" spans="1:18" x14ac:dyDescent="0.2">
      <c r="B9" s="4"/>
      <c r="F9" s="21"/>
      <c r="R9" s="21"/>
    </row>
    <row r="10" spans="1:18" x14ac:dyDescent="0.2">
      <c r="F10" s="21"/>
      <c r="R10" s="21"/>
    </row>
    <row r="11" spans="1:18" x14ac:dyDescent="0.2">
      <c r="F11" s="21"/>
      <c r="R11" s="21"/>
    </row>
    <row r="12" spans="1:18" x14ac:dyDescent="0.2">
      <c r="B12" s="44"/>
      <c r="F12" s="21"/>
      <c r="R12" s="21"/>
    </row>
    <row r="13" spans="1:18" x14ac:dyDescent="0.2">
      <c r="B13" s="44"/>
      <c r="F13" s="21"/>
      <c r="R13" s="21"/>
    </row>
    <row r="14" spans="1:18" x14ac:dyDescent="0.2">
      <c r="F14" s="21"/>
      <c r="R14" s="21"/>
    </row>
    <row r="15" spans="1:18" x14ac:dyDescent="0.2">
      <c r="F15" s="21"/>
      <c r="R15" s="21"/>
    </row>
    <row r="16" spans="1:18" x14ac:dyDescent="0.2">
      <c r="F16" s="21"/>
      <c r="R16" s="21"/>
    </row>
    <row r="17" spans="2:18" x14ac:dyDescent="0.2">
      <c r="F17" s="21"/>
      <c r="R17" s="21"/>
    </row>
    <row r="18" spans="2:18" x14ac:dyDescent="0.2">
      <c r="F18" s="21"/>
      <c r="R18" s="21"/>
    </row>
    <row r="19" spans="2:18" x14ac:dyDescent="0.2">
      <c r="F19" s="21"/>
      <c r="R19" s="21"/>
    </row>
    <row r="20" spans="2:18" x14ac:dyDescent="0.2">
      <c r="B20" t="s">
        <v>302</v>
      </c>
      <c r="F20" s="21"/>
      <c r="R20" s="21"/>
    </row>
    <row r="21" spans="2:18" x14ac:dyDescent="0.2">
      <c r="B21" s="168">
        <v>1.72E-2</v>
      </c>
      <c r="F21" s="21"/>
      <c r="R21" s="21"/>
    </row>
    <row r="22" spans="2:18" x14ac:dyDescent="0.2">
      <c r="B22" t="s">
        <v>303</v>
      </c>
      <c r="F22" s="21"/>
      <c r="R22" s="21"/>
    </row>
    <row r="23" spans="2:18" x14ac:dyDescent="0.2">
      <c r="F23" s="21"/>
      <c r="R23" s="21"/>
    </row>
    <row r="24" spans="2:18" x14ac:dyDescent="0.2">
      <c r="F24" s="21"/>
      <c r="R24" s="21"/>
    </row>
    <row r="25" spans="2:18" x14ac:dyDescent="0.2">
      <c r="F25" s="21"/>
      <c r="R25" s="21"/>
    </row>
    <row r="26" spans="2:18" x14ac:dyDescent="0.2">
      <c r="F26" s="21"/>
      <c r="R26" s="21"/>
    </row>
    <row r="27" spans="2:18" x14ac:dyDescent="0.2">
      <c r="F27" s="21"/>
      <c r="R27" s="21"/>
    </row>
    <row r="28" spans="2:18" x14ac:dyDescent="0.2">
      <c r="F28" s="21"/>
      <c r="R28" s="21"/>
    </row>
    <row r="29" spans="2:18" x14ac:dyDescent="0.2">
      <c r="F29" s="21"/>
      <c r="G29" s="21"/>
      <c r="H29" s="21"/>
      <c r="I29" s="21"/>
      <c r="J29" s="21"/>
      <c r="K29" s="21"/>
      <c r="L29" s="21"/>
      <c r="M29" s="21"/>
      <c r="N29" s="21"/>
      <c r="O29" s="21"/>
      <c r="P29" s="21"/>
      <c r="Q29" s="21"/>
      <c r="R29" s="21"/>
    </row>
    <row r="34" spans="2:18" x14ac:dyDescent="0.2">
      <c r="B34" s="44"/>
    </row>
    <row r="36" spans="2:18" ht="12.75" customHeight="1" x14ac:dyDescent="0.2">
      <c r="B36" s="64"/>
      <c r="C36" s="64"/>
      <c r="D36" s="64"/>
      <c r="E36" s="64"/>
      <c r="F36" s="64"/>
      <c r="G36" s="64"/>
      <c r="H36" s="64"/>
      <c r="I36" s="64"/>
      <c r="J36" s="64"/>
      <c r="K36" s="64"/>
      <c r="L36" s="64"/>
      <c r="M36" s="64"/>
      <c r="N36" s="64"/>
      <c r="O36" s="64"/>
      <c r="P36" s="64"/>
      <c r="Q36" s="64"/>
      <c r="R36" s="65"/>
    </row>
    <row r="37" spans="2:18" x14ac:dyDescent="0.2">
      <c r="B37" s="64"/>
      <c r="C37" s="64"/>
      <c r="D37" s="64"/>
      <c r="E37" s="64"/>
      <c r="F37" s="64"/>
      <c r="G37" s="64"/>
      <c r="H37" s="64"/>
      <c r="I37" s="64"/>
      <c r="J37" s="64"/>
      <c r="K37" s="64"/>
      <c r="L37" s="64"/>
      <c r="M37" s="64"/>
      <c r="N37" s="64"/>
      <c r="O37" s="64"/>
      <c r="P37" s="64"/>
      <c r="Q37" s="64"/>
      <c r="R37" s="6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9410-76E1-4872-A72D-121F4FBDF3CD}">
  <sheetPr>
    <tabColor theme="9" tint="0.59999389629810485"/>
  </sheetPr>
  <dimension ref="A1:Q12"/>
  <sheetViews>
    <sheetView zoomScale="77" zoomScaleNormal="70" workbookViewId="0">
      <selection activeCell="L25" sqref="L25"/>
    </sheetView>
  </sheetViews>
  <sheetFormatPr baseColWidth="10" defaultRowHeight="12.75" x14ac:dyDescent="0.2"/>
  <cols>
    <col min="5" max="5" width="53.28515625" customWidth="1"/>
    <col min="9" max="9" width="12.42578125" customWidth="1"/>
    <col min="14" max="14" width="16.42578125" customWidth="1"/>
  </cols>
  <sheetData>
    <row r="1" spans="1:17" x14ac:dyDescent="0.2">
      <c r="A1" s="249" t="s">
        <v>220</v>
      </c>
      <c r="B1" s="250"/>
      <c r="C1" s="250"/>
      <c r="D1" s="250"/>
      <c r="E1" s="250"/>
      <c r="F1" s="250"/>
      <c r="G1" s="250"/>
      <c r="H1" s="228"/>
      <c r="I1" s="228"/>
      <c r="J1" s="228"/>
      <c r="K1" s="228"/>
      <c r="L1" s="228"/>
      <c r="M1" s="228"/>
    </row>
    <row r="2" spans="1:17" x14ac:dyDescent="0.2">
      <c r="A2" s="246" t="s">
        <v>221</v>
      </c>
      <c r="B2" s="247"/>
      <c r="C2" s="247"/>
      <c r="D2" s="247"/>
      <c r="E2" s="251"/>
      <c r="F2" s="246" t="s">
        <v>227</v>
      </c>
      <c r="G2" s="247"/>
      <c r="H2" s="254" t="s">
        <v>228</v>
      </c>
      <c r="I2" s="254"/>
      <c r="J2" s="252" t="s">
        <v>226</v>
      </c>
      <c r="K2" s="253"/>
      <c r="L2" s="253"/>
      <c r="M2" s="253"/>
      <c r="N2" s="132" t="s">
        <v>250</v>
      </c>
      <c r="P2" s="232" t="s">
        <v>233</v>
      </c>
      <c r="Q2" s="228"/>
    </row>
    <row r="3" spans="1:17" x14ac:dyDescent="0.2">
      <c r="A3" s="232" t="s">
        <v>241</v>
      </c>
      <c r="B3" s="228"/>
      <c r="C3" s="228"/>
      <c r="D3" s="228"/>
      <c r="E3" s="228"/>
      <c r="F3" s="236">
        <v>45748</v>
      </c>
      <c r="G3" s="228"/>
      <c r="H3" s="232" t="s">
        <v>246</v>
      </c>
      <c r="I3" s="228"/>
      <c r="J3" s="237">
        <v>0.8</v>
      </c>
      <c r="K3" s="238"/>
      <c r="L3" s="238"/>
      <c r="M3" s="238"/>
      <c r="N3" s="139">
        <v>45784</v>
      </c>
      <c r="P3" s="133" t="s">
        <v>234</v>
      </c>
      <c r="Q3" s="134"/>
    </row>
    <row r="4" spans="1:17" x14ac:dyDescent="0.2">
      <c r="A4" s="232" t="s">
        <v>242</v>
      </c>
      <c r="B4" s="228"/>
      <c r="C4" s="228"/>
      <c r="D4" s="228"/>
      <c r="E4" s="228"/>
      <c r="F4" s="236">
        <v>45744</v>
      </c>
      <c r="G4" s="228"/>
      <c r="H4" s="232" t="s">
        <v>243</v>
      </c>
      <c r="I4" s="228"/>
      <c r="J4" s="237">
        <v>1</v>
      </c>
      <c r="K4" s="238"/>
      <c r="L4" s="238"/>
      <c r="M4" s="238"/>
      <c r="N4" s="132" t="s">
        <v>251</v>
      </c>
      <c r="P4" s="133" t="s">
        <v>235</v>
      </c>
      <c r="Q4" s="135"/>
    </row>
    <row r="5" spans="1:17" x14ac:dyDescent="0.2">
      <c r="A5" s="232" t="s">
        <v>244</v>
      </c>
      <c r="B5" s="228"/>
      <c r="C5" s="228"/>
      <c r="D5" s="228"/>
      <c r="E5" s="228"/>
      <c r="F5" s="236">
        <v>45762</v>
      </c>
      <c r="G5" s="228"/>
      <c r="H5" s="232" t="s">
        <v>245</v>
      </c>
      <c r="I5" s="228"/>
      <c r="J5" s="237">
        <v>0.8</v>
      </c>
      <c r="K5" s="238"/>
      <c r="L5" s="238"/>
      <c r="M5" s="238"/>
      <c r="N5" s="139">
        <v>45784</v>
      </c>
      <c r="P5" s="133" t="s">
        <v>236</v>
      </c>
      <c r="Q5" s="136"/>
    </row>
    <row r="6" spans="1:17" x14ac:dyDescent="0.2">
      <c r="A6" s="232" t="s">
        <v>222</v>
      </c>
      <c r="B6" s="228"/>
      <c r="C6" s="228"/>
      <c r="D6" s="228"/>
      <c r="E6" s="228"/>
      <c r="F6" s="248">
        <v>45754</v>
      </c>
      <c r="G6" s="228"/>
      <c r="H6" s="232" t="s">
        <v>229</v>
      </c>
      <c r="I6" s="228"/>
      <c r="J6" s="239">
        <v>0.7</v>
      </c>
      <c r="K6" s="242"/>
      <c r="L6" s="242"/>
      <c r="M6" s="243"/>
      <c r="N6" s="139">
        <v>45786</v>
      </c>
      <c r="P6" s="138" t="s">
        <v>249</v>
      </c>
      <c r="Q6" s="137"/>
    </row>
    <row r="7" spans="1:17" x14ac:dyDescent="0.2">
      <c r="A7" s="232" t="s">
        <v>223</v>
      </c>
      <c r="B7" s="228"/>
      <c r="C7" s="228"/>
      <c r="D7" s="228"/>
      <c r="E7" s="228"/>
      <c r="F7" s="248">
        <v>45756</v>
      </c>
      <c r="G7" s="228"/>
      <c r="H7" s="232" t="s">
        <v>230</v>
      </c>
      <c r="I7" s="228"/>
      <c r="J7" s="244">
        <v>0.3</v>
      </c>
      <c r="K7" s="244"/>
      <c r="L7" s="244"/>
      <c r="M7" s="245"/>
      <c r="N7" s="139">
        <v>45791</v>
      </c>
    </row>
    <row r="8" spans="1:17" x14ac:dyDescent="0.2">
      <c r="A8" s="232" t="s">
        <v>224</v>
      </c>
      <c r="B8" s="228"/>
      <c r="C8" s="228"/>
      <c r="D8" s="228"/>
      <c r="E8" s="228"/>
      <c r="F8" s="248">
        <v>45754</v>
      </c>
      <c r="G8" s="228"/>
      <c r="H8" s="232" t="s">
        <v>231</v>
      </c>
      <c r="I8" s="228"/>
      <c r="J8" s="233">
        <v>0.1</v>
      </c>
      <c r="K8" s="234"/>
      <c r="L8" s="234"/>
      <c r="M8" s="235"/>
      <c r="N8" s="139">
        <v>45792</v>
      </c>
    </row>
    <row r="9" spans="1:17" x14ac:dyDescent="0.2">
      <c r="A9" s="232" t="s">
        <v>225</v>
      </c>
      <c r="B9" s="228"/>
      <c r="C9" s="228"/>
      <c r="D9" s="228"/>
      <c r="E9" s="228"/>
      <c r="F9" s="248">
        <v>45747</v>
      </c>
      <c r="G9" s="228"/>
      <c r="H9" s="232" t="s">
        <v>232</v>
      </c>
      <c r="I9" s="228"/>
      <c r="J9" s="239">
        <v>0.5</v>
      </c>
      <c r="K9" s="239"/>
      <c r="L9" s="239"/>
      <c r="M9" s="240"/>
      <c r="N9" s="132" t="s">
        <v>252</v>
      </c>
    </row>
    <row r="10" spans="1:17" x14ac:dyDescent="0.2">
      <c r="A10" s="232" t="s">
        <v>247</v>
      </c>
      <c r="B10" s="228"/>
      <c r="C10" s="228"/>
      <c r="D10" s="228"/>
      <c r="E10" s="228"/>
      <c r="F10" s="236">
        <v>45779</v>
      </c>
      <c r="G10" s="228"/>
      <c r="H10" s="232" t="s">
        <v>248</v>
      </c>
      <c r="I10" s="228"/>
      <c r="J10" s="233">
        <v>0</v>
      </c>
      <c r="K10" s="234"/>
      <c r="L10" s="234"/>
      <c r="M10" s="235"/>
      <c r="N10" s="139">
        <v>45803</v>
      </c>
    </row>
    <row r="11" spans="1:17" x14ac:dyDescent="0.2">
      <c r="A11" s="232" t="s">
        <v>237</v>
      </c>
      <c r="B11" s="228"/>
      <c r="C11" s="228"/>
      <c r="D11" s="228"/>
      <c r="E11" s="228"/>
      <c r="F11" s="241">
        <v>45708</v>
      </c>
      <c r="G11" s="228"/>
      <c r="H11" s="232" t="s">
        <v>239</v>
      </c>
      <c r="I11" s="228"/>
      <c r="J11" s="233">
        <v>0.1</v>
      </c>
      <c r="K11" s="234"/>
      <c r="L11" s="234"/>
      <c r="M11" s="235"/>
      <c r="N11" s="132" t="s">
        <v>253</v>
      </c>
    </row>
    <row r="12" spans="1:17" x14ac:dyDescent="0.2">
      <c r="A12" s="232" t="s">
        <v>254</v>
      </c>
      <c r="B12" s="228"/>
      <c r="C12" s="228"/>
      <c r="D12" s="228"/>
      <c r="E12" s="228"/>
      <c r="F12" s="232" t="s">
        <v>238</v>
      </c>
      <c r="G12" s="228"/>
      <c r="H12" s="228"/>
      <c r="I12" s="228"/>
      <c r="J12" s="233">
        <v>0</v>
      </c>
      <c r="K12" s="234"/>
      <c r="L12" s="234"/>
      <c r="M12" s="235"/>
      <c r="N12" s="140" t="s">
        <v>255</v>
      </c>
    </row>
  </sheetData>
  <mergeCells count="47">
    <mergeCell ref="A1:G1"/>
    <mergeCell ref="A2:E2"/>
    <mergeCell ref="J2:M2"/>
    <mergeCell ref="H2:I2"/>
    <mergeCell ref="H1:M1"/>
    <mergeCell ref="A11:E11"/>
    <mergeCell ref="F2:G2"/>
    <mergeCell ref="F6:G6"/>
    <mergeCell ref="F7:G7"/>
    <mergeCell ref="F8:G8"/>
    <mergeCell ref="F9:G9"/>
    <mergeCell ref="F3:G3"/>
    <mergeCell ref="A10:E10"/>
    <mergeCell ref="F10:G10"/>
    <mergeCell ref="P2:Q2"/>
    <mergeCell ref="A12:E12"/>
    <mergeCell ref="F11:G11"/>
    <mergeCell ref="F12:G12"/>
    <mergeCell ref="H11:I11"/>
    <mergeCell ref="H12:I12"/>
    <mergeCell ref="J11:M11"/>
    <mergeCell ref="J12:M12"/>
    <mergeCell ref="A3:E3"/>
    <mergeCell ref="H6:I6"/>
    <mergeCell ref="H7:I7"/>
    <mergeCell ref="H8:I8"/>
    <mergeCell ref="H9:I9"/>
    <mergeCell ref="J6:M6"/>
    <mergeCell ref="J7:M7"/>
    <mergeCell ref="J8:M8"/>
    <mergeCell ref="H3:I3"/>
    <mergeCell ref="J3:M3"/>
    <mergeCell ref="A4:E4"/>
    <mergeCell ref="F4:G4"/>
    <mergeCell ref="H4:I4"/>
    <mergeCell ref="J4:M4"/>
    <mergeCell ref="H10:I10"/>
    <mergeCell ref="J10:M10"/>
    <mergeCell ref="A5:E5"/>
    <mergeCell ref="F5:G5"/>
    <mergeCell ref="H5:I5"/>
    <mergeCell ref="J5:M5"/>
    <mergeCell ref="J9:M9"/>
    <mergeCell ref="A6:E6"/>
    <mergeCell ref="A7:E7"/>
    <mergeCell ref="A8:E8"/>
    <mergeCell ref="A9:E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2:G10"/>
  <sheetViews>
    <sheetView workbookViewId="0">
      <selection activeCell="P44" sqref="P44:P45"/>
    </sheetView>
  </sheetViews>
  <sheetFormatPr baseColWidth="10" defaultColWidth="11.42578125" defaultRowHeight="12.75" x14ac:dyDescent="0.2"/>
  <sheetData>
    <row r="2" spans="1:7" s="38" customFormat="1" ht="26.25" customHeight="1" x14ac:dyDescent="0.2">
      <c r="A2" s="43" t="s">
        <v>20</v>
      </c>
      <c r="B2" s="37"/>
    </row>
    <row r="4" spans="1:7" x14ac:dyDescent="0.2">
      <c r="A4" s="44" t="s">
        <v>14</v>
      </c>
      <c r="B4" s="44" t="s">
        <v>21</v>
      </c>
    </row>
    <row r="6" spans="1:7" x14ac:dyDescent="0.2">
      <c r="B6" s="255" t="s">
        <v>22</v>
      </c>
      <c r="C6" s="255"/>
      <c r="D6" s="255"/>
      <c r="E6" s="255"/>
      <c r="F6" s="255"/>
      <c r="G6" s="255"/>
    </row>
    <row r="7" spans="1:7" x14ac:dyDescent="0.2">
      <c r="B7" s="255"/>
      <c r="C7" s="255"/>
      <c r="D7" s="255"/>
      <c r="E7" s="255"/>
      <c r="F7" s="255"/>
      <c r="G7" s="255"/>
    </row>
    <row r="8" spans="1:7" x14ac:dyDescent="0.2">
      <c r="B8" s="255"/>
      <c r="C8" s="255"/>
      <c r="D8" s="255"/>
      <c r="E8" s="255"/>
      <c r="F8" s="255"/>
      <c r="G8" s="255"/>
    </row>
    <row r="9" spans="1:7" x14ac:dyDescent="0.2">
      <c r="B9" s="255"/>
      <c r="C9" s="255"/>
      <c r="D9" s="255"/>
      <c r="E9" s="255"/>
      <c r="F9" s="255"/>
      <c r="G9" s="255"/>
    </row>
    <row r="10" spans="1:7" x14ac:dyDescent="0.2">
      <c r="B10" s="255"/>
      <c r="C10" s="255"/>
      <c r="D10" s="255"/>
      <c r="E10" s="255"/>
      <c r="F10" s="255"/>
      <c r="G10" s="255"/>
    </row>
  </sheetData>
  <mergeCells count="1">
    <mergeCell ref="B6:G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AH30"/>
  <sheetViews>
    <sheetView topLeftCell="C5" workbookViewId="0">
      <selection activeCell="P47" sqref="P47"/>
    </sheetView>
  </sheetViews>
  <sheetFormatPr baseColWidth="10" defaultColWidth="11.42578125" defaultRowHeight="12.75" x14ac:dyDescent="0.2"/>
  <cols>
    <col min="1" max="1" width="2.28515625" customWidth="1"/>
    <col min="2" max="2" width="14.85546875" customWidth="1"/>
    <col min="3" max="3" width="14.42578125" bestFit="1" customWidth="1"/>
    <col min="5" max="5" width="5.42578125" style="10" bestFit="1" customWidth="1"/>
    <col min="7" max="18" width="8.5703125" customWidth="1"/>
    <col min="19" max="19" width="5.140625" customWidth="1"/>
    <col min="20" max="20" width="9.7109375" bestFit="1" customWidth="1"/>
    <col min="21" max="21" width="13.28515625" bestFit="1" customWidth="1"/>
    <col min="22" max="22" width="6.140625" bestFit="1" customWidth="1"/>
    <col min="23" max="30" width="7.140625" customWidth="1"/>
  </cols>
  <sheetData>
    <row r="2" spans="2:34" ht="15.75" x14ac:dyDescent="0.25">
      <c r="B2" s="31" t="s">
        <v>23</v>
      </c>
      <c r="V2" s="258" t="s">
        <v>24</v>
      </c>
      <c r="W2" s="258"/>
      <c r="X2" s="258"/>
      <c r="Y2" s="258"/>
      <c r="Z2" s="258"/>
      <c r="AA2" s="258"/>
      <c r="AB2" s="258"/>
      <c r="AC2" s="11" t="s">
        <v>25</v>
      </c>
      <c r="AF2" s="8" t="s">
        <v>26</v>
      </c>
    </row>
    <row r="3" spans="2:34" x14ac:dyDescent="0.2">
      <c r="V3" s="259" t="s">
        <v>27</v>
      </c>
      <c r="W3" s="259"/>
      <c r="X3" s="259"/>
      <c r="Y3" s="259"/>
      <c r="Z3" s="259"/>
      <c r="AA3" s="259"/>
      <c r="AB3" s="259"/>
      <c r="AC3" s="66"/>
      <c r="AF3" s="44" t="s">
        <v>28</v>
      </c>
      <c r="AH3" s="44" t="s">
        <v>29</v>
      </c>
    </row>
    <row r="4" spans="2:34" x14ac:dyDescent="0.2">
      <c r="B4" s="44"/>
      <c r="V4" s="259" t="s">
        <v>30</v>
      </c>
      <c r="W4" s="259"/>
      <c r="X4" s="259"/>
      <c r="Y4" s="259"/>
      <c r="Z4" s="259"/>
      <c r="AA4" s="259"/>
      <c r="AB4" s="259"/>
      <c r="AC4" s="66"/>
      <c r="AF4" s="44" t="s">
        <v>31</v>
      </c>
      <c r="AH4" s="44" t="s">
        <v>32</v>
      </c>
    </row>
    <row r="5" spans="2:34" x14ac:dyDescent="0.2">
      <c r="V5" s="259" t="s">
        <v>33</v>
      </c>
      <c r="W5" s="259"/>
      <c r="X5" s="259"/>
      <c r="Y5" s="259"/>
      <c r="Z5" s="259"/>
      <c r="AA5" s="259"/>
      <c r="AB5" s="259"/>
      <c r="AC5" s="66"/>
      <c r="AF5" s="44" t="s">
        <v>34</v>
      </c>
    </row>
    <row r="6" spans="2:34" x14ac:dyDescent="0.2">
      <c r="B6" s="44"/>
      <c r="V6" s="259" t="s">
        <v>35</v>
      </c>
      <c r="W6" s="259"/>
      <c r="X6" s="259"/>
      <c r="Y6" s="259"/>
      <c r="Z6" s="259"/>
      <c r="AA6" s="259"/>
      <c r="AB6" s="259"/>
      <c r="AC6" s="66"/>
      <c r="AF6" s="44" t="s">
        <v>36</v>
      </c>
    </row>
    <row r="8" spans="2:34" x14ac:dyDescent="0.2">
      <c r="B8" s="44" t="s">
        <v>14</v>
      </c>
      <c r="C8" s="57" t="s">
        <v>37</v>
      </c>
      <c r="F8" s="13"/>
      <c r="G8" s="13"/>
      <c r="H8" s="13"/>
      <c r="I8" s="13"/>
      <c r="J8" s="13"/>
      <c r="K8" s="13"/>
      <c r="L8" s="13"/>
      <c r="M8" s="13"/>
      <c r="N8" s="13"/>
      <c r="O8" s="13"/>
      <c r="P8" s="13"/>
      <c r="Q8" s="13"/>
      <c r="R8" s="13"/>
      <c r="W8" t="s">
        <v>38</v>
      </c>
    </row>
    <row r="9" spans="2:34" x14ac:dyDescent="0.2">
      <c r="C9" s="12" t="s">
        <v>39</v>
      </c>
      <c r="F9" s="13"/>
      <c r="G9" s="13"/>
      <c r="H9" s="13"/>
      <c r="I9" s="13"/>
      <c r="J9" s="13"/>
      <c r="K9" s="13"/>
      <c r="L9" s="13"/>
      <c r="M9" s="13"/>
      <c r="N9" s="13"/>
      <c r="O9" s="13"/>
      <c r="P9" s="13"/>
      <c r="Q9" s="13"/>
      <c r="R9" s="13"/>
      <c r="W9" t="s">
        <v>40</v>
      </c>
    </row>
    <row r="10" spans="2:34" x14ac:dyDescent="0.2">
      <c r="B10" s="14" t="s">
        <v>41</v>
      </c>
      <c r="C10" s="15" t="s">
        <v>42</v>
      </c>
      <c r="D10" s="14" t="s">
        <v>43</v>
      </c>
      <c r="E10" s="16" t="s">
        <v>44</v>
      </c>
      <c r="F10" s="17" t="s">
        <v>45</v>
      </c>
      <c r="G10" s="17" t="s">
        <v>46</v>
      </c>
      <c r="H10" s="17" t="s">
        <v>47</v>
      </c>
      <c r="I10" s="17" t="s">
        <v>48</v>
      </c>
      <c r="J10" s="17" t="s">
        <v>49</v>
      </c>
      <c r="K10" s="17" t="s">
        <v>50</v>
      </c>
      <c r="L10" s="17" t="s">
        <v>51</v>
      </c>
      <c r="M10" s="17" t="s">
        <v>52</v>
      </c>
      <c r="N10" s="17" t="s">
        <v>53</v>
      </c>
      <c r="O10" s="17" t="s">
        <v>54</v>
      </c>
      <c r="P10" s="17" t="s">
        <v>55</v>
      </c>
      <c r="Q10" s="17" t="s">
        <v>56</v>
      </c>
      <c r="R10" s="17" t="s">
        <v>57</v>
      </c>
      <c r="T10" s="17" t="s">
        <v>58</v>
      </c>
      <c r="U10" s="17" t="s">
        <v>59</v>
      </c>
      <c r="V10" s="11" t="s">
        <v>60</v>
      </c>
      <c r="W10" s="18">
        <v>42</v>
      </c>
      <c r="X10" s="19">
        <f>W10+1</f>
        <v>43</v>
      </c>
      <c r="Y10" s="19">
        <f t="shared" ref="Y10:AD10" si="0">X10+1</f>
        <v>44</v>
      </c>
      <c r="Z10" s="19">
        <f t="shared" si="0"/>
        <v>45</v>
      </c>
      <c r="AA10" s="19">
        <f t="shared" si="0"/>
        <v>46</v>
      </c>
      <c r="AB10" s="19">
        <f t="shared" si="0"/>
        <v>47</v>
      </c>
      <c r="AC10" s="19">
        <f t="shared" si="0"/>
        <v>48</v>
      </c>
      <c r="AD10" s="19">
        <f t="shared" si="0"/>
        <v>49</v>
      </c>
    </row>
    <row r="11" spans="2:34" x14ac:dyDescent="0.2">
      <c r="B11" s="256" t="s">
        <v>61</v>
      </c>
      <c r="C11" s="67"/>
      <c r="D11" s="68"/>
      <c r="E11" s="69" t="s">
        <v>62</v>
      </c>
      <c r="F11" s="70"/>
      <c r="G11" s="20"/>
      <c r="H11" s="20"/>
      <c r="I11" s="20"/>
      <c r="J11" s="20"/>
      <c r="K11" s="20"/>
      <c r="L11" s="20"/>
      <c r="M11" s="20"/>
      <c r="N11" s="20"/>
      <c r="O11" s="20"/>
      <c r="P11" s="20"/>
      <c r="Q11" s="20"/>
      <c r="R11" s="20"/>
      <c r="T11" s="21"/>
      <c r="U11" s="21"/>
      <c r="V11" s="21"/>
      <c r="W11" s="21"/>
      <c r="X11" s="21"/>
      <c r="Y11" s="21"/>
      <c r="Z11" s="21"/>
      <c r="AA11" s="21"/>
      <c r="AB11" s="21"/>
      <c r="AC11" s="21"/>
      <c r="AD11" s="21"/>
    </row>
    <row r="12" spans="2:34" x14ac:dyDescent="0.2">
      <c r="B12" s="256"/>
      <c r="C12" s="67"/>
      <c r="D12" s="68"/>
      <c r="E12" s="69" t="s">
        <v>63</v>
      </c>
      <c r="F12" s="70"/>
      <c r="G12" s="71" t="s">
        <v>64</v>
      </c>
      <c r="H12" s="20"/>
      <c r="I12" s="20"/>
      <c r="J12" s="20"/>
      <c r="K12" s="20"/>
      <c r="L12" s="20"/>
      <c r="M12" s="20"/>
      <c r="N12" s="20"/>
      <c r="O12" s="20"/>
      <c r="P12" s="20"/>
      <c r="Q12" s="20"/>
      <c r="R12" s="20"/>
      <c r="T12" s="21"/>
      <c r="U12" s="21"/>
      <c r="V12" s="21"/>
      <c r="W12" s="21"/>
      <c r="X12" s="21"/>
      <c r="Y12" s="21"/>
      <c r="Z12" s="21"/>
      <c r="AA12" s="21"/>
      <c r="AB12" s="21"/>
      <c r="AC12" s="21"/>
      <c r="AD12" s="21"/>
    </row>
    <row r="13" spans="2:34" x14ac:dyDescent="0.2">
      <c r="B13" s="256"/>
      <c r="C13" s="67"/>
      <c r="D13" s="68"/>
      <c r="E13" s="69" t="s">
        <v>65</v>
      </c>
      <c r="F13" s="70"/>
      <c r="G13" s="70"/>
      <c r="H13" s="70"/>
      <c r="I13" s="70"/>
      <c r="J13" s="70"/>
      <c r="K13" s="70"/>
      <c r="L13" s="70"/>
      <c r="M13" s="70"/>
      <c r="N13" s="70"/>
      <c r="O13" s="70"/>
      <c r="P13" s="70"/>
      <c r="Q13" s="70"/>
      <c r="R13" s="70"/>
      <c r="T13" s="21"/>
      <c r="U13" s="21"/>
      <c r="V13" s="21"/>
      <c r="W13" s="21"/>
      <c r="X13" s="21"/>
      <c r="Y13" s="21"/>
      <c r="Z13" s="21"/>
      <c r="AA13" s="21"/>
      <c r="AB13" s="21"/>
      <c r="AC13" s="21"/>
      <c r="AD13" s="21"/>
    </row>
    <row r="14" spans="2:34" x14ac:dyDescent="0.2">
      <c r="B14" s="256"/>
      <c r="C14" s="67"/>
      <c r="D14" s="68"/>
      <c r="E14" s="69"/>
      <c r="F14" s="70"/>
      <c r="G14" s="70"/>
      <c r="H14" s="70"/>
      <c r="I14" s="70"/>
      <c r="J14" s="70"/>
      <c r="K14" s="70"/>
      <c r="L14" s="70"/>
      <c r="M14" s="70"/>
      <c r="N14" s="70"/>
      <c r="O14" s="70"/>
      <c r="P14" s="70"/>
      <c r="Q14" s="70"/>
      <c r="R14" s="70"/>
      <c r="T14" s="21"/>
      <c r="U14" s="21"/>
      <c r="V14" s="21"/>
      <c r="W14" s="21"/>
      <c r="X14" s="21"/>
      <c r="Y14" s="21"/>
      <c r="Z14" s="21"/>
      <c r="AA14" s="21"/>
      <c r="AB14" s="21"/>
      <c r="AC14" s="21"/>
      <c r="AD14" s="21"/>
    </row>
    <row r="15" spans="2:34" x14ac:dyDescent="0.2">
      <c r="B15" s="256"/>
      <c r="C15" s="67"/>
      <c r="D15" s="68"/>
      <c r="E15" s="69"/>
      <c r="F15" s="70"/>
      <c r="G15" s="70"/>
      <c r="H15" s="70"/>
      <c r="I15" s="70"/>
      <c r="J15" s="70"/>
      <c r="K15" s="70"/>
      <c r="L15" s="70"/>
      <c r="M15" s="70"/>
      <c r="N15" s="70"/>
      <c r="O15" s="70"/>
      <c r="P15" s="70"/>
      <c r="Q15" s="70"/>
      <c r="R15" s="70"/>
      <c r="T15" s="21"/>
      <c r="U15" s="21"/>
      <c r="V15" s="21"/>
      <c r="W15" s="21"/>
      <c r="X15" s="21"/>
      <c r="Y15" s="21"/>
      <c r="Z15" s="21"/>
      <c r="AA15" s="21"/>
      <c r="AB15" s="21"/>
      <c r="AC15" s="21"/>
      <c r="AD15" s="21"/>
    </row>
    <row r="16" spans="2:34" x14ac:dyDescent="0.2">
      <c r="B16" s="256"/>
      <c r="C16" s="67"/>
      <c r="D16" s="68"/>
      <c r="E16" s="69"/>
      <c r="F16" s="70"/>
      <c r="G16" s="70"/>
      <c r="H16" s="70"/>
      <c r="I16" s="70"/>
      <c r="J16" s="70"/>
      <c r="K16" s="70"/>
      <c r="L16" s="70"/>
      <c r="M16" s="70"/>
      <c r="N16" s="70"/>
      <c r="O16" s="70"/>
      <c r="P16" s="70"/>
      <c r="Q16" s="70"/>
      <c r="R16" s="70"/>
      <c r="T16" s="21"/>
      <c r="U16" s="21"/>
      <c r="V16" s="21"/>
      <c r="W16" s="21"/>
      <c r="X16" s="21"/>
      <c r="Y16" s="21"/>
      <c r="Z16" s="21"/>
      <c r="AA16" s="21"/>
      <c r="AB16" s="21"/>
      <c r="AC16" s="21"/>
      <c r="AD16" s="21"/>
    </row>
    <row r="17" spans="2:30" x14ac:dyDescent="0.2">
      <c r="B17" s="256"/>
      <c r="C17" s="67"/>
      <c r="D17" s="68"/>
      <c r="E17" s="69"/>
      <c r="F17" s="70"/>
      <c r="G17" s="70"/>
      <c r="H17" s="70"/>
      <c r="I17" s="70"/>
      <c r="J17" s="70"/>
      <c r="K17" s="70"/>
      <c r="L17" s="70"/>
      <c r="M17" s="70"/>
      <c r="N17" s="70"/>
      <c r="O17" s="70"/>
      <c r="P17" s="70"/>
      <c r="Q17" s="70"/>
      <c r="R17" s="70"/>
      <c r="T17" s="21"/>
      <c r="U17" s="21"/>
      <c r="V17" s="21"/>
      <c r="W17" s="21"/>
      <c r="X17" s="21"/>
      <c r="Y17" s="21"/>
      <c r="Z17" s="21"/>
      <c r="AA17" s="21"/>
      <c r="AB17" s="21"/>
      <c r="AC17" s="21"/>
      <c r="AD17" s="21"/>
    </row>
    <row r="18" spans="2:30" x14ac:dyDescent="0.2">
      <c r="B18" s="256"/>
      <c r="C18" s="67"/>
      <c r="D18" s="68"/>
      <c r="E18" s="69"/>
      <c r="F18" s="70"/>
      <c r="G18" s="70"/>
      <c r="H18" s="70"/>
      <c r="I18" s="70"/>
      <c r="J18" s="70"/>
      <c r="K18" s="70"/>
      <c r="L18" s="70"/>
      <c r="M18" s="70"/>
      <c r="N18" s="70"/>
      <c r="O18" s="70"/>
      <c r="P18" s="70"/>
      <c r="Q18" s="70"/>
      <c r="R18" s="70"/>
      <c r="T18" s="21"/>
      <c r="U18" s="21"/>
      <c r="V18" s="21"/>
      <c r="W18" s="21"/>
      <c r="X18" s="21"/>
      <c r="Y18" s="21"/>
      <c r="Z18" s="21"/>
      <c r="AA18" s="21"/>
      <c r="AB18" s="21"/>
      <c r="AC18" s="21"/>
      <c r="AD18" s="21"/>
    </row>
    <row r="19" spans="2:30" x14ac:dyDescent="0.2">
      <c r="B19" s="256"/>
      <c r="C19" s="67"/>
      <c r="D19" s="68"/>
      <c r="E19" s="69"/>
      <c r="F19" s="70"/>
      <c r="G19" s="70"/>
      <c r="H19" s="70"/>
      <c r="I19" s="70"/>
      <c r="J19" s="70"/>
      <c r="K19" s="70"/>
      <c r="L19" s="70"/>
      <c r="M19" s="70"/>
      <c r="N19" s="70"/>
      <c r="O19" s="70"/>
      <c r="P19" s="70"/>
      <c r="Q19" s="70"/>
      <c r="R19" s="70"/>
      <c r="T19" s="21"/>
      <c r="U19" s="21"/>
      <c r="V19" s="21"/>
      <c r="W19" s="21"/>
      <c r="X19" s="21"/>
      <c r="Y19" s="21"/>
      <c r="Z19" s="21"/>
      <c r="AA19" s="21"/>
      <c r="AB19" s="21"/>
      <c r="AC19" s="21"/>
      <c r="AD19" s="21"/>
    </row>
    <row r="20" spans="2:30" x14ac:dyDescent="0.2">
      <c r="B20" s="256" t="s">
        <v>66</v>
      </c>
      <c r="C20" s="67"/>
      <c r="D20" s="68"/>
      <c r="E20" s="69"/>
      <c r="F20" s="70"/>
      <c r="G20" s="70"/>
      <c r="H20" s="70"/>
      <c r="I20" s="70"/>
      <c r="J20" s="70"/>
      <c r="K20" s="70"/>
      <c r="L20" s="70"/>
      <c r="M20" s="70"/>
      <c r="N20" s="70"/>
      <c r="O20" s="70"/>
      <c r="P20" s="70"/>
      <c r="Q20" s="70"/>
      <c r="R20" s="70"/>
      <c r="T20" s="21"/>
      <c r="U20" s="21"/>
      <c r="V20" s="21"/>
      <c r="W20" s="21"/>
      <c r="X20" s="21"/>
      <c r="Y20" s="21"/>
      <c r="Z20" s="21"/>
      <c r="AA20" s="21"/>
      <c r="AB20" s="21"/>
      <c r="AC20" s="21"/>
      <c r="AD20" s="21"/>
    </row>
    <row r="21" spans="2:30" x14ac:dyDescent="0.2">
      <c r="B21" s="256"/>
      <c r="C21" s="67"/>
      <c r="D21" s="68"/>
      <c r="E21" s="69"/>
      <c r="F21" s="70"/>
      <c r="G21" s="70"/>
      <c r="H21" s="70"/>
      <c r="I21" s="70"/>
      <c r="J21" s="70"/>
      <c r="K21" s="70"/>
      <c r="L21" s="70"/>
      <c r="M21" s="70"/>
      <c r="N21" s="70"/>
      <c r="O21" s="70"/>
      <c r="P21" s="70"/>
      <c r="Q21" s="70"/>
      <c r="R21" s="70"/>
      <c r="T21" s="21"/>
      <c r="U21" s="21"/>
      <c r="V21" s="21"/>
      <c r="W21" s="21"/>
      <c r="X21" s="21"/>
      <c r="Y21" s="21"/>
      <c r="Z21" s="21"/>
      <c r="AA21" s="21"/>
      <c r="AB21" s="21"/>
      <c r="AC21" s="21"/>
      <c r="AD21" s="21"/>
    </row>
    <row r="22" spans="2:30" x14ac:dyDescent="0.2">
      <c r="B22" s="256"/>
      <c r="C22" s="67"/>
      <c r="D22" s="68"/>
      <c r="E22" s="69"/>
      <c r="F22" s="70"/>
      <c r="G22" s="70"/>
      <c r="H22" s="70"/>
      <c r="I22" s="70"/>
      <c r="J22" s="70"/>
      <c r="K22" s="70"/>
      <c r="L22" s="70"/>
      <c r="M22" s="70"/>
      <c r="N22" s="70"/>
      <c r="O22" s="70"/>
      <c r="P22" s="70"/>
      <c r="Q22" s="70"/>
      <c r="R22" s="70"/>
      <c r="T22" s="21"/>
      <c r="U22" s="21"/>
      <c r="V22" s="21"/>
      <c r="W22" s="21"/>
      <c r="X22" s="21"/>
      <c r="Y22" s="21"/>
      <c r="Z22" s="21"/>
      <c r="AA22" s="21"/>
      <c r="AB22" s="21"/>
      <c r="AC22" s="21"/>
      <c r="AD22" s="21"/>
    </row>
    <row r="23" spans="2:30" x14ac:dyDescent="0.2">
      <c r="B23" s="256"/>
      <c r="C23" s="67"/>
      <c r="D23" s="68"/>
      <c r="E23" s="69"/>
      <c r="F23" s="70"/>
      <c r="G23" s="70"/>
      <c r="H23" s="70"/>
      <c r="I23" s="70"/>
      <c r="J23" s="70"/>
      <c r="K23" s="70"/>
      <c r="L23" s="70"/>
      <c r="M23" s="70"/>
      <c r="N23" s="70"/>
      <c r="O23" s="70"/>
      <c r="P23" s="70"/>
      <c r="Q23" s="70"/>
      <c r="R23" s="70"/>
      <c r="T23" s="21"/>
      <c r="U23" s="21"/>
      <c r="V23" s="21"/>
      <c r="W23" s="21"/>
      <c r="X23" s="21"/>
      <c r="Y23" s="21"/>
      <c r="Z23" s="21"/>
      <c r="AA23" s="21"/>
      <c r="AB23" s="21"/>
      <c r="AC23" s="21"/>
      <c r="AD23" s="21"/>
    </row>
    <row r="24" spans="2:30" x14ac:dyDescent="0.2">
      <c r="B24" s="256"/>
      <c r="C24" s="67"/>
      <c r="D24" s="68"/>
      <c r="E24" s="69"/>
      <c r="F24" s="70"/>
      <c r="G24" s="70"/>
      <c r="H24" s="70"/>
      <c r="I24" s="70"/>
      <c r="J24" s="70"/>
      <c r="K24" s="70"/>
      <c r="L24" s="70"/>
      <c r="M24" s="70"/>
      <c r="N24" s="70"/>
      <c r="O24" s="70"/>
      <c r="P24" s="70"/>
      <c r="Q24" s="70"/>
      <c r="R24" s="70"/>
      <c r="T24" s="21"/>
      <c r="U24" s="21"/>
      <c r="V24" s="21"/>
      <c r="W24" s="21"/>
      <c r="X24" s="21"/>
      <c r="Y24" s="21"/>
      <c r="Z24" s="21"/>
      <c r="AA24" s="21"/>
      <c r="AB24" s="21"/>
      <c r="AC24" s="21"/>
      <c r="AD24" s="21"/>
    </row>
    <row r="25" spans="2:30" x14ac:dyDescent="0.2">
      <c r="B25" s="257" t="s">
        <v>67</v>
      </c>
      <c r="C25" s="67"/>
      <c r="D25" s="68"/>
      <c r="E25" s="69"/>
      <c r="F25" s="70"/>
      <c r="G25" s="70"/>
      <c r="H25" s="70"/>
      <c r="I25" s="70"/>
      <c r="J25" s="70"/>
      <c r="K25" s="70"/>
      <c r="L25" s="70"/>
      <c r="M25" s="70"/>
      <c r="N25" s="70"/>
      <c r="O25" s="70"/>
      <c r="P25" s="70"/>
      <c r="Q25" s="70"/>
      <c r="R25" s="70"/>
      <c r="T25" s="21"/>
      <c r="U25" s="21"/>
      <c r="V25" s="21"/>
      <c r="W25" s="21"/>
      <c r="X25" s="21"/>
      <c r="Y25" s="21"/>
      <c r="Z25" s="21"/>
      <c r="AA25" s="21"/>
      <c r="AB25" s="21"/>
      <c r="AC25" s="21"/>
      <c r="AD25" s="21"/>
    </row>
    <row r="26" spans="2:30" x14ac:dyDescent="0.2">
      <c r="B26" s="257"/>
      <c r="C26" s="67"/>
      <c r="D26" s="68"/>
      <c r="E26" s="69"/>
      <c r="F26" s="70"/>
      <c r="G26" s="70"/>
      <c r="H26" s="70"/>
      <c r="I26" s="70"/>
      <c r="J26" s="70"/>
      <c r="K26" s="70"/>
      <c r="L26" s="70"/>
      <c r="M26" s="70"/>
      <c r="N26" s="70"/>
      <c r="O26" s="70"/>
      <c r="P26" s="70"/>
      <c r="Q26" s="70"/>
      <c r="R26" s="70"/>
      <c r="T26" s="21"/>
      <c r="U26" s="21"/>
      <c r="V26" s="21"/>
      <c r="W26" s="21"/>
      <c r="X26" s="21"/>
      <c r="Y26" s="21"/>
      <c r="Z26" s="21"/>
      <c r="AA26" s="21"/>
      <c r="AB26" s="21"/>
      <c r="AC26" s="21"/>
      <c r="AD26" s="21"/>
    </row>
    <row r="27" spans="2:30" x14ac:dyDescent="0.2">
      <c r="B27" s="257"/>
      <c r="C27" s="67"/>
      <c r="D27" s="68"/>
      <c r="E27" s="69"/>
      <c r="F27" s="72"/>
      <c r="G27" s="70"/>
      <c r="H27" s="70"/>
      <c r="I27" s="70"/>
      <c r="J27" s="70"/>
      <c r="K27" s="70"/>
      <c r="L27" s="70"/>
      <c r="M27" s="70"/>
      <c r="N27" s="70"/>
      <c r="O27" s="70"/>
      <c r="P27" s="70"/>
      <c r="Q27" s="70"/>
      <c r="R27" s="70"/>
      <c r="T27" s="21"/>
      <c r="U27" s="21"/>
      <c r="V27" s="21"/>
      <c r="W27" s="21"/>
      <c r="X27" s="21"/>
      <c r="Y27" s="21"/>
      <c r="Z27" s="21"/>
      <c r="AA27" s="21"/>
      <c r="AB27" s="21"/>
      <c r="AC27" s="21"/>
      <c r="AD27" s="21"/>
    </row>
    <row r="28" spans="2:30" x14ac:dyDescent="0.2">
      <c r="C28" s="12"/>
      <c r="F28" s="13"/>
      <c r="G28" s="13"/>
      <c r="H28" s="13"/>
      <c r="I28" s="13"/>
      <c r="J28" s="13"/>
      <c r="K28" s="13"/>
      <c r="L28" s="13"/>
      <c r="M28" s="13"/>
      <c r="N28" s="13"/>
      <c r="O28" s="13"/>
      <c r="P28" s="13"/>
      <c r="Q28" s="13"/>
      <c r="R28" s="13"/>
    </row>
    <row r="29" spans="2:30" x14ac:dyDescent="0.2">
      <c r="B29" t="s">
        <v>68</v>
      </c>
      <c r="C29" s="57" t="s">
        <v>69</v>
      </c>
      <c r="F29" s="13"/>
      <c r="G29" s="13"/>
      <c r="H29" s="13"/>
      <c r="I29" s="13"/>
      <c r="J29" s="13"/>
      <c r="K29" s="13"/>
      <c r="L29" s="13"/>
      <c r="M29" s="13"/>
      <c r="N29" s="13"/>
      <c r="O29" s="13"/>
      <c r="P29" s="13"/>
      <c r="Q29" s="13"/>
      <c r="R29" s="13"/>
    </row>
    <row r="30" spans="2:30" x14ac:dyDescent="0.2">
      <c r="C30" s="44" t="s">
        <v>70</v>
      </c>
    </row>
  </sheetData>
  <mergeCells count="8">
    <mergeCell ref="B20:B24"/>
    <mergeCell ref="B25:B27"/>
    <mergeCell ref="V2:AB2"/>
    <mergeCell ref="V3:AB3"/>
    <mergeCell ref="V4:AB4"/>
    <mergeCell ref="V5:AB5"/>
    <mergeCell ref="V6:AB6"/>
    <mergeCell ref="B11:B19"/>
  </mergeCells>
  <dataValidations count="2">
    <dataValidation type="list" allowBlank="1" showInputMessage="1" showErrorMessage="1" sqref="U11:U27" xr:uid="{00000000-0002-0000-0B00-000000000000}">
      <formula1>$AH$3:$AH$4</formula1>
    </dataValidation>
    <dataValidation type="list" allowBlank="1" showInputMessage="1" showErrorMessage="1" sqref="T11:T27" xr:uid="{00000000-0002-0000-0B00-000001000000}">
      <formula1>$AF$3:$AF$6</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2:C11"/>
  <sheetViews>
    <sheetView showGridLines="0" workbookViewId="0">
      <selection activeCell="A11" sqref="A11"/>
    </sheetView>
  </sheetViews>
  <sheetFormatPr baseColWidth="10" defaultColWidth="11.42578125" defaultRowHeight="12.75" x14ac:dyDescent="0.2"/>
  <sheetData>
    <row r="2" spans="1:3" ht="15.75" x14ac:dyDescent="0.25">
      <c r="A2" s="42" t="s">
        <v>71</v>
      </c>
      <c r="B2" s="23"/>
      <c r="C2" s="5"/>
    </row>
    <row r="3" spans="1:3" x14ac:dyDescent="0.2">
      <c r="B3" s="5"/>
      <c r="C3" s="5"/>
    </row>
    <row r="4" spans="1:3" x14ac:dyDescent="0.2">
      <c r="B4" s="5"/>
      <c r="C4" s="5"/>
    </row>
    <row r="6" spans="1:3" x14ac:dyDescent="0.2">
      <c r="C6" s="44"/>
    </row>
    <row r="7" spans="1:3" x14ac:dyDescent="0.2">
      <c r="A7" s="44" t="s">
        <v>14</v>
      </c>
      <c r="B7" s="44" t="s">
        <v>72</v>
      </c>
    </row>
    <row r="9" spans="1:3" x14ac:dyDescent="0.2">
      <c r="B9" s="44"/>
    </row>
    <row r="11" spans="1:3" ht="18" x14ac:dyDescent="0.25">
      <c r="A11" s="46" t="s">
        <v>73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2:M63"/>
  <sheetViews>
    <sheetView topLeftCell="A7" workbookViewId="0">
      <selection activeCell="C29" sqref="C29"/>
    </sheetView>
  </sheetViews>
  <sheetFormatPr baseColWidth="10" defaultColWidth="11.42578125" defaultRowHeight="12.75" x14ac:dyDescent="0.2"/>
  <cols>
    <col min="2" max="2" width="32.5703125" customWidth="1"/>
  </cols>
  <sheetData>
    <row r="2" spans="1:12" ht="15.75" x14ac:dyDescent="0.25">
      <c r="A2" s="42" t="s">
        <v>74</v>
      </c>
      <c r="B2" s="42"/>
      <c r="C2" s="5"/>
      <c r="E2" s="44"/>
    </row>
    <row r="3" spans="1:12" x14ac:dyDescent="0.2">
      <c r="B3" s="5"/>
      <c r="C3" s="5"/>
    </row>
    <row r="4" spans="1:12" ht="12.75" customHeight="1" x14ac:dyDescent="0.2">
      <c r="A4" s="44" t="s">
        <v>14</v>
      </c>
      <c r="B4" t="s">
        <v>75</v>
      </c>
    </row>
    <row r="5" spans="1:12" x14ac:dyDescent="0.2">
      <c r="B5" t="s">
        <v>76</v>
      </c>
    </row>
    <row r="6" spans="1:12" x14ac:dyDescent="0.2">
      <c r="L6" s="4"/>
    </row>
    <row r="7" spans="1:12" x14ac:dyDescent="0.2">
      <c r="C7" s="44"/>
      <c r="L7" s="4"/>
    </row>
    <row r="8" spans="1:12" x14ac:dyDescent="0.2">
      <c r="B8" s="262" t="s">
        <v>77</v>
      </c>
      <c r="C8" s="262"/>
      <c r="D8" s="262"/>
      <c r="L8" s="4"/>
    </row>
    <row r="9" spans="1:12" x14ac:dyDescent="0.2">
      <c r="B9" s="262"/>
      <c r="C9" s="262"/>
      <c r="D9" s="262"/>
      <c r="L9" s="4"/>
    </row>
    <row r="10" spans="1:12" x14ac:dyDescent="0.2">
      <c r="B10" s="262"/>
      <c r="C10" s="262"/>
      <c r="D10" s="262"/>
      <c r="L10" s="4"/>
    </row>
    <row r="11" spans="1:12" x14ac:dyDescent="0.2">
      <c r="C11" s="44"/>
      <c r="L11" s="4"/>
    </row>
    <row r="12" spans="1:12" x14ac:dyDescent="0.2">
      <c r="A12" s="4" t="s">
        <v>78</v>
      </c>
      <c r="C12" s="44"/>
      <c r="L12" s="4"/>
    </row>
    <row r="13" spans="1:12" x14ac:dyDescent="0.2">
      <c r="A13" t="s">
        <v>79</v>
      </c>
      <c r="C13" s="44"/>
      <c r="L13" s="4"/>
    </row>
    <row r="14" spans="1:12" x14ac:dyDescent="0.2">
      <c r="A14" t="s">
        <v>80</v>
      </c>
      <c r="C14" s="44"/>
      <c r="L14" s="4"/>
    </row>
    <row r="15" spans="1:12" x14ac:dyDescent="0.2">
      <c r="A15" t="s">
        <v>81</v>
      </c>
      <c r="C15" s="44"/>
      <c r="L15" s="4"/>
    </row>
    <row r="16" spans="1:12" x14ac:dyDescent="0.2">
      <c r="A16" t="s">
        <v>82</v>
      </c>
      <c r="C16" s="44"/>
      <c r="L16" s="73"/>
    </row>
    <row r="17" spans="1:12" x14ac:dyDescent="0.2">
      <c r="A17" t="s">
        <v>83</v>
      </c>
      <c r="L17" s="73"/>
    </row>
    <row r="18" spans="1:12" x14ac:dyDescent="0.2">
      <c r="A18" t="s">
        <v>84</v>
      </c>
      <c r="L18" s="73"/>
    </row>
    <row r="19" spans="1:12" x14ac:dyDescent="0.2">
      <c r="A19" t="s">
        <v>85</v>
      </c>
      <c r="L19" s="73"/>
    </row>
    <row r="20" spans="1:12" x14ac:dyDescent="0.2">
      <c r="L20" s="73"/>
    </row>
    <row r="21" spans="1:12" x14ac:dyDescent="0.2">
      <c r="A21" s="4" t="s">
        <v>86</v>
      </c>
    </row>
    <row r="22" spans="1:12" x14ac:dyDescent="0.2">
      <c r="A22" s="44" t="s">
        <v>87</v>
      </c>
      <c r="C22" s="44" t="s">
        <v>88</v>
      </c>
    </row>
    <row r="23" spans="1:12" x14ac:dyDescent="0.2">
      <c r="A23" s="44" t="s">
        <v>89</v>
      </c>
      <c r="C23" s="44" t="s">
        <v>90</v>
      </c>
      <c r="L23" s="4"/>
    </row>
    <row r="61" spans="1:13" ht="21" x14ac:dyDescent="0.35">
      <c r="A61" s="40"/>
      <c r="L61" s="73"/>
    </row>
    <row r="63" spans="1:13" ht="52.5" customHeight="1" x14ac:dyDescent="0.2">
      <c r="A63" s="260"/>
      <c r="B63" s="261"/>
      <c r="C63" s="261"/>
      <c r="D63" s="261"/>
      <c r="E63" s="261"/>
      <c r="F63" s="261"/>
      <c r="G63" s="261"/>
      <c r="H63" s="261"/>
      <c r="I63" s="261"/>
      <c r="J63" s="261"/>
      <c r="K63" s="261"/>
      <c r="L63" s="261"/>
      <c r="M63" s="261"/>
    </row>
  </sheetData>
  <mergeCells count="2">
    <mergeCell ref="A63:M63"/>
    <mergeCell ref="B8:D10"/>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B2:B28"/>
  <sheetViews>
    <sheetView workbookViewId="0">
      <selection activeCell="S31" sqref="S31"/>
    </sheetView>
  </sheetViews>
  <sheetFormatPr baseColWidth="10" defaultColWidth="11.42578125" defaultRowHeight="12.75" x14ac:dyDescent="0.2"/>
  <sheetData>
    <row r="2" spans="2:2" ht="15.75" x14ac:dyDescent="0.25">
      <c r="B2" s="31" t="s">
        <v>91</v>
      </c>
    </row>
    <row r="4" spans="2:2" x14ac:dyDescent="0.2">
      <c r="B4" s="44" t="s">
        <v>92</v>
      </c>
    </row>
    <row r="28" spans="2:2" x14ac:dyDescent="0.2">
      <c r="B28" s="4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2:C7"/>
  <sheetViews>
    <sheetView workbookViewId="0">
      <selection activeCell="G12" sqref="G12"/>
    </sheetView>
  </sheetViews>
  <sheetFormatPr baseColWidth="10" defaultColWidth="11.42578125" defaultRowHeight="12.75" x14ac:dyDescent="0.2"/>
  <sheetData>
    <row r="2" spans="1:3" ht="15.75" x14ac:dyDescent="0.25">
      <c r="A2" s="31" t="s">
        <v>93</v>
      </c>
    </row>
    <row r="4" spans="1:3" x14ac:dyDescent="0.2">
      <c r="B4" s="44" t="s">
        <v>94</v>
      </c>
    </row>
    <row r="7" spans="1:3" x14ac:dyDescent="0.2">
      <c r="C7" s="44" t="s">
        <v>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2:B7"/>
  <sheetViews>
    <sheetView workbookViewId="0">
      <selection activeCell="C14" sqref="C14"/>
    </sheetView>
  </sheetViews>
  <sheetFormatPr baseColWidth="10" defaultColWidth="11.42578125" defaultRowHeight="12.75" x14ac:dyDescent="0.2"/>
  <sheetData>
    <row r="2" spans="1:2" ht="15.75" x14ac:dyDescent="0.25">
      <c r="A2" s="31" t="s">
        <v>96</v>
      </c>
    </row>
    <row r="7" spans="1:2" x14ac:dyDescent="0.2">
      <c r="B7" s="4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A2:M78"/>
  <sheetViews>
    <sheetView workbookViewId="0">
      <selection activeCell="M27" sqref="M27"/>
    </sheetView>
  </sheetViews>
  <sheetFormatPr baseColWidth="10" defaultColWidth="11.42578125" defaultRowHeight="12.75" x14ac:dyDescent="0.2"/>
  <sheetData>
    <row r="2" spans="1:13" ht="15.75" x14ac:dyDescent="0.25">
      <c r="A2" s="31" t="s">
        <v>97</v>
      </c>
    </row>
    <row r="5" spans="1:13" x14ac:dyDescent="0.2">
      <c r="B5" s="44" t="s">
        <v>98</v>
      </c>
    </row>
    <row r="6" spans="1:13" x14ac:dyDescent="0.2">
      <c r="B6" s="44" t="s">
        <v>99</v>
      </c>
    </row>
    <row r="7" spans="1:13" x14ac:dyDescent="0.2">
      <c r="B7" s="44" t="s">
        <v>100</v>
      </c>
    </row>
    <row r="8" spans="1:13" x14ac:dyDescent="0.2">
      <c r="B8" s="44"/>
    </row>
    <row r="10" spans="1:13" ht="21" x14ac:dyDescent="0.35">
      <c r="B10" s="36"/>
    </row>
    <row r="12" spans="1:13" ht="14.25" customHeight="1" x14ac:dyDescent="0.2">
      <c r="B12" s="260"/>
      <c r="C12" s="261"/>
      <c r="D12" s="261"/>
      <c r="E12" s="261"/>
      <c r="F12" s="261"/>
      <c r="G12" s="261"/>
      <c r="H12" s="261"/>
      <c r="I12" s="261"/>
      <c r="J12" s="261"/>
      <c r="K12" s="261"/>
      <c r="L12" s="261"/>
      <c r="M12" s="261"/>
    </row>
    <row r="35" spans="2:13" ht="12.75" customHeight="1" x14ac:dyDescent="0.35">
      <c r="B35" s="263"/>
      <c r="C35" s="264"/>
      <c r="D35" s="264"/>
      <c r="E35" s="264"/>
      <c r="F35" s="264"/>
      <c r="G35" s="264"/>
      <c r="H35" s="264"/>
      <c r="I35" s="264"/>
      <c r="J35" s="264"/>
      <c r="K35" s="264"/>
      <c r="L35" s="264"/>
      <c r="M35" s="264"/>
    </row>
    <row r="36" spans="2:13" ht="12.75" customHeight="1" x14ac:dyDescent="0.2"/>
    <row r="37" spans="2:13" ht="12.75" customHeight="1" x14ac:dyDescent="0.2">
      <c r="B37" s="260"/>
      <c r="C37" s="261"/>
      <c r="D37" s="261"/>
      <c r="E37" s="261"/>
      <c r="F37" s="261"/>
      <c r="G37" s="261"/>
      <c r="H37" s="261"/>
      <c r="I37" s="261"/>
      <c r="J37" s="261"/>
      <c r="K37" s="261"/>
      <c r="L37" s="261"/>
      <c r="M37" s="261"/>
    </row>
    <row r="72" spans="2:13" ht="14.25" customHeight="1" x14ac:dyDescent="0.2"/>
    <row r="73" spans="2:13" ht="14.25" customHeight="1" x14ac:dyDescent="0.2">
      <c r="B73" s="265"/>
      <c r="C73" s="266"/>
      <c r="D73" s="266"/>
      <c r="E73" s="266"/>
      <c r="F73" s="266"/>
      <c r="G73" s="266"/>
      <c r="H73" s="266"/>
      <c r="I73" s="266"/>
      <c r="J73" s="266"/>
      <c r="K73" s="266"/>
      <c r="L73" s="266"/>
      <c r="M73" s="266"/>
    </row>
    <row r="74" spans="2:13" ht="14.25" customHeight="1" x14ac:dyDescent="0.2"/>
    <row r="75" spans="2:13" ht="14.25" customHeight="1" x14ac:dyDescent="0.2">
      <c r="B75" s="260"/>
      <c r="C75" s="261"/>
      <c r="D75" s="261"/>
      <c r="E75" s="261"/>
      <c r="F75" s="261"/>
      <c r="G75" s="261"/>
      <c r="H75" s="261"/>
      <c r="I75" s="261"/>
      <c r="J75" s="261"/>
      <c r="K75" s="261"/>
      <c r="L75" s="261"/>
      <c r="M75" s="261"/>
    </row>
    <row r="76" spans="2:13" ht="14.25" customHeight="1" x14ac:dyDescent="0.2"/>
    <row r="77" spans="2:13" ht="14.25" customHeight="1" x14ac:dyDescent="0.2"/>
    <row r="78" spans="2:13" ht="14.25" customHeight="1" x14ac:dyDescent="0.2"/>
  </sheetData>
  <mergeCells count="5">
    <mergeCell ref="B12:M12"/>
    <mergeCell ref="B35:M35"/>
    <mergeCell ref="B37:M37"/>
    <mergeCell ref="B73:M73"/>
    <mergeCell ref="B75:M7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2:L8"/>
  <sheetViews>
    <sheetView workbookViewId="0">
      <selection activeCell="I6" sqref="I6"/>
    </sheetView>
  </sheetViews>
  <sheetFormatPr baseColWidth="10" defaultColWidth="11.42578125" defaultRowHeight="12.75" x14ac:dyDescent="0.2"/>
  <sheetData>
    <row r="2" spans="1:12" ht="15.75" x14ac:dyDescent="0.25">
      <c r="A2" s="31" t="s">
        <v>101</v>
      </c>
    </row>
    <row r="3" spans="1:12" x14ac:dyDescent="0.2">
      <c r="B3" s="22"/>
    </row>
    <row r="4" spans="1:12" x14ac:dyDescent="0.2">
      <c r="B4" s="22"/>
    </row>
    <row r="5" spans="1:12" ht="20.25" x14ac:dyDescent="0.3">
      <c r="A5" s="41"/>
      <c r="B5" s="22"/>
    </row>
    <row r="7" spans="1:12" ht="13.5" customHeight="1" x14ac:dyDescent="0.35">
      <c r="A7" s="39"/>
      <c r="B7" s="74"/>
      <c r="C7" s="74"/>
      <c r="D7" s="74"/>
      <c r="E7" s="74"/>
      <c r="F7" s="74"/>
      <c r="G7" s="74"/>
      <c r="H7" s="74"/>
      <c r="I7" s="74"/>
      <c r="J7" s="74"/>
      <c r="K7" s="74"/>
      <c r="L7" s="74"/>
    </row>
    <row r="8" spans="1:12" x14ac:dyDescent="0.2">
      <c r="B8" s="4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2:B6"/>
  <sheetViews>
    <sheetView workbookViewId="0">
      <selection activeCell="A2" sqref="A2"/>
    </sheetView>
  </sheetViews>
  <sheetFormatPr baseColWidth="10" defaultColWidth="11.42578125" defaultRowHeight="12.75" x14ac:dyDescent="0.2"/>
  <sheetData>
    <row r="2" spans="1:2" ht="15.75" x14ac:dyDescent="0.25">
      <c r="A2" s="31" t="s">
        <v>102</v>
      </c>
    </row>
    <row r="6" spans="1:2" x14ac:dyDescent="0.2">
      <c r="B6" s="4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A1:AM989"/>
  <sheetViews>
    <sheetView topLeftCell="A4" zoomScale="43" workbookViewId="0">
      <selection activeCell="Q45" sqref="Q45"/>
    </sheetView>
  </sheetViews>
  <sheetFormatPr baseColWidth="10" defaultColWidth="3.42578125" defaultRowHeight="21" customHeight="1" x14ac:dyDescent="0.35"/>
  <cols>
    <col min="1" max="1" width="2.5703125" style="97" customWidth="1"/>
    <col min="2" max="2" width="30.5703125" style="97" customWidth="1"/>
    <col min="3" max="4" width="2.5703125" style="97" customWidth="1"/>
    <col min="5" max="5" width="30.5703125" style="97" customWidth="1"/>
    <col min="6" max="7" width="2.5703125" style="97" customWidth="1"/>
    <col min="8" max="8" width="30.5703125" style="97" customWidth="1"/>
    <col min="9" max="10" width="2.5703125" style="97" customWidth="1"/>
    <col min="11" max="11" width="30.5703125" style="97" customWidth="1"/>
    <col min="12" max="13" width="2.5703125" style="97" customWidth="1"/>
    <col min="14" max="14" width="30.5703125" style="97" customWidth="1"/>
    <col min="15" max="16" width="2.5703125" style="97" customWidth="1"/>
    <col min="17" max="17" width="30.5703125" style="97" customWidth="1"/>
    <col min="18" max="19" width="2.5703125" style="97" customWidth="1"/>
    <col min="20" max="20" width="30.5703125" style="97" customWidth="1"/>
    <col min="21" max="22" width="2.5703125" style="97" customWidth="1"/>
    <col min="23" max="23" width="30.5703125" style="97" customWidth="1"/>
    <col min="24" max="25" width="2.5703125" style="97" customWidth="1"/>
    <col min="26" max="26" width="30.5703125" style="97" customWidth="1"/>
    <col min="27" max="27" width="2.5703125" style="97" customWidth="1"/>
    <col min="28" max="28" width="2.7109375" style="97" customWidth="1"/>
    <col min="29" max="29" width="14.28515625" style="97" customWidth="1"/>
    <col min="30" max="30" width="15.28515625" style="97" customWidth="1"/>
    <col min="31" max="31" width="14.7109375" style="76" bestFit="1" customWidth="1"/>
    <col min="32" max="32" width="31.28515625" style="99" customWidth="1"/>
    <col min="33" max="33" width="86.28515625" style="99" customWidth="1"/>
    <col min="34" max="34" width="42.28515625" style="99" customWidth="1"/>
    <col min="35" max="35" width="27.7109375" style="99" customWidth="1"/>
    <col min="36" max="36" width="25.7109375" style="100" customWidth="1"/>
    <col min="37" max="37" width="70.28515625" style="97" customWidth="1"/>
    <col min="38" max="38" width="21.28515625" style="97" hidden="1" customWidth="1"/>
    <col min="39" max="39" width="3.42578125" style="97" hidden="1" customWidth="1"/>
    <col min="40" max="16384" width="3.42578125" style="97"/>
  </cols>
  <sheetData>
    <row r="1" spans="1:39" s="75" customFormat="1" ht="24" customHeight="1" x14ac:dyDescent="0.3">
      <c r="E1" s="76"/>
      <c r="H1" s="76"/>
      <c r="I1"/>
      <c r="J1"/>
      <c r="K1"/>
      <c r="L1"/>
      <c r="M1"/>
      <c r="N1"/>
      <c r="O1" s="76"/>
      <c r="P1" s="76"/>
      <c r="Q1" s="76"/>
      <c r="R1" s="76"/>
      <c r="S1" s="76"/>
      <c r="T1" s="76"/>
      <c r="U1"/>
      <c r="V1"/>
      <c r="W1"/>
      <c r="X1"/>
      <c r="Y1"/>
      <c r="Z1"/>
      <c r="AA1"/>
      <c r="AB1"/>
      <c r="AC1"/>
      <c r="AD1" s="77"/>
      <c r="AE1" s="77"/>
      <c r="AF1" s="267" t="s">
        <v>123</v>
      </c>
      <c r="AG1" s="268"/>
      <c r="AH1" s="268"/>
      <c r="AI1" s="268"/>
      <c r="AJ1" s="268"/>
      <c r="AK1" s="268"/>
    </row>
    <row r="2" spans="1:39" s="75" customFormat="1" ht="75" customHeight="1" x14ac:dyDescent="0.3">
      <c r="A2" s="78"/>
      <c r="B2" s="78"/>
      <c r="C2" s="78"/>
      <c r="D2" s="78"/>
      <c r="E2" s="79"/>
      <c r="F2" s="79"/>
      <c r="G2" s="79"/>
      <c r="H2" s="79"/>
      <c r="I2"/>
      <c r="J2"/>
      <c r="K2"/>
      <c r="L2"/>
      <c r="M2"/>
      <c r="N2"/>
      <c r="O2" s="80"/>
      <c r="P2" s="81"/>
      <c r="Q2" s="82"/>
      <c r="R2" s="82"/>
      <c r="S2" s="82"/>
      <c r="T2" s="82"/>
      <c r="U2" s="12"/>
      <c r="V2" s="12"/>
      <c r="W2" s="12"/>
      <c r="X2" s="12"/>
      <c r="Y2" s="12"/>
      <c r="Z2" s="12"/>
      <c r="AA2" s="12"/>
      <c r="AB2" s="12"/>
      <c r="AC2" s="12"/>
      <c r="AD2" s="77"/>
      <c r="AE2" s="77"/>
      <c r="AF2" s="267"/>
      <c r="AG2" s="268"/>
      <c r="AH2" s="268"/>
      <c r="AI2" s="268"/>
      <c r="AJ2" s="268"/>
      <c r="AK2" s="268"/>
    </row>
    <row r="3" spans="1:39" s="75" customFormat="1" ht="33" customHeight="1" x14ac:dyDescent="0.3">
      <c r="B3" s="83" t="s">
        <v>124</v>
      </c>
      <c r="E3" s="84"/>
      <c r="I3"/>
      <c r="J3"/>
      <c r="K3"/>
      <c r="L3"/>
      <c r="M3"/>
      <c r="N3"/>
      <c r="O3" s="81"/>
      <c r="P3" s="81"/>
      <c r="Q3" s="76"/>
      <c r="R3" s="76"/>
      <c r="S3" s="76"/>
      <c r="T3" s="76"/>
      <c r="U3"/>
      <c r="V3"/>
      <c r="W3"/>
      <c r="X3"/>
      <c r="Y3"/>
      <c r="Z3"/>
      <c r="AA3"/>
      <c r="AB3"/>
      <c r="AC3"/>
      <c r="AD3" s="77"/>
      <c r="AE3" s="77"/>
      <c r="AF3" s="267"/>
      <c r="AG3" s="268"/>
      <c r="AH3" s="268"/>
      <c r="AI3" s="268"/>
      <c r="AJ3" s="268"/>
      <c r="AK3" s="268"/>
      <c r="AL3" s="85"/>
    </row>
    <row r="4" spans="1:39" s="75" customFormat="1" ht="59.45" customHeight="1" thickBot="1" x14ac:dyDescent="0.35">
      <c r="E4" s="86"/>
      <c r="F4" s="76"/>
      <c r="G4" s="76"/>
      <c r="H4" s="76"/>
      <c r="I4" s="13"/>
      <c r="J4" s="13"/>
      <c r="K4" s="13"/>
      <c r="L4" s="13"/>
      <c r="M4" s="13"/>
      <c r="N4" s="13"/>
      <c r="O4" s="82"/>
      <c r="Q4" s="82"/>
      <c r="R4" s="82"/>
      <c r="S4" s="82"/>
      <c r="T4" s="82"/>
      <c r="U4" s="82"/>
      <c r="V4" s="82"/>
      <c r="W4" s="82"/>
      <c r="X4" s="82"/>
      <c r="Y4" s="82"/>
      <c r="Z4" s="82"/>
      <c r="AA4" s="82"/>
      <c r="AB4" s="82"/>
      <c r="AC4" s="82"/>
      <c r="AF4" s="269" t="s">
        <v>125</v>
      </c>
      <c r="AG4" s="270"/>
      <c r="AH4" s="270"/>
      <c r="AI4" s="270"/>
      <c r="AJ4" s="270"/>
      <c r="AK4" s="270"/>
      <c r="AL4" s="85"/>
    </row>
    <row r="5" spans="1:39" s="75" customFormat="1" ht="21" customHeight="1" thickBot="1" x14ac:dyDescent="0.35">
      <c r="E5" s="78"/>
      <c r="F5" s="85"/>
      <c r="G5" s="85"/>
      <c r="H5" s="87"/>
      <c r="I5" s="82"/>
      <c r="J5" s="85"/>
      <c r="K5" s="87"/>
      <c r="L5" s="85"/>
      <c r="M5" s="85"/>
      <c r="N5" s="85"/>
      <c r="O5" s="85"/>
      <c r="AD5" s="271" t="s">
        <v>126</v>
      </c>
      <c r="AE5" s="272"/>
      <c r="AF5" s="81"/>
      <c r="AG5" s="81"/>
      <c r="AH5" s="81"/>
      <c r="AI5" s="81"/>
      <c r="AJ5" s="88"/>
    </row>
    <row r="6" spans="1:39" s="75" customFormat="1" ht="24" thickBot="1" x14ac:dyDescent="0.35">
      <c r="A6" s="75" t="s">
        <v>127</v>
      </c>
      <c r="E6" s="76" t="s">
        <v>128</v>
      </c>
      <c r="F6" s="89"/>
      <c r="H6" s="76" t="s">
        <v>129</v>
      </c>
      <c r="I6" s="89"/>
      <c r="K6" s="76" t="s">
        <v>130</v>
      </c>
      <c r="L6" s="89"/>
      <c r="N6" s="76" t="s">
        <v>131</v>
      </c>
      <c r="Q6" s="76" t="s">
        <v>132</v>
      </c>
      <c r="R6" s="76"/>
      <c r="S6" s="76"/>
      <c r="T6" s="76" t="s">
        <v>133</v>
      </c>
      <c r="W6" s="76" t="s">
        <v>134</v>
      </c>
      <c r="Z6" s="76" t="s">
        <v>135</v>
      </c>
      <c r="AA6" s="76"/>
      <c r="AB6" s="76"/>
      <c r="AC6" s="76"/>
      <c r="AD6" s="90" t="s">
        <v>136</v>
      </c>
      <c r="AE6" s="91" t="s">
        <v>137</v>
      </c>
      <c r="AF6" s="92" t="s">
        <v>138</v>
      </c>
      <c r="AG6" s="93"/>
      <c r="AH6" s="94" t="s">
        <v>139</v>
      </c>
      <c r="AI6" s="95" t="s">
        <v>140</v>
      </c>
      <c r="AJ6" s="96" t="s">
        <v>141</v>
      </c>
      <c r="AK6" s="96" t="s">
        <v>142</v>
      </c>
      <c r="AL6" s="82"/>
    </row>
    <row r="7" spans="1:39" ht="21" customHeight="1" thickBot="1" x14ac:dyDescent="0.4">
      <c r="A7" s="97">
        <v>30</v>
      </c>
      <c r="AD7" s="98">
        <f>COUNTA(AD8:AD1339)</f>
        <v>12</v>
      </c>
      <c r="AE7" s="98">
        <f>COUNTA(AE8:AE1339)</f>
        <v>0</v>
      </c>
      <c r="AG7" s="82"/>
      <c r="AK7" s="78"/>
      <c r="AL7" s="78"/>
    </row>
    <row r="8" spans="1:39" s="75" customFormat="1" ht="21" customHeight="1" thickBot="1" x14ac:dyDescent="0.35">
      <c r="A8" s="75" t="s">
        <v>143</v>
      </c>
      <c r="B8" s="101" t="s">
        <v>144</v>
      </c>
      <c r="C8" s="81"/>
      <c r="D8" s="81"/>
      <c r="E8" s="102" t="s">
        <v>145</v>
      </c>
      <c r="F8" s="103"/>
      <c r="H8" s="102" t="s">
        <v>145</v>
      </c>
      <c r="K8" s="102" t="s">
        <v>145</v>
      </c>
      <c r="N8" s="81"/>
      <c r="Q8" s="81"/>
      <c r="T8" s="81"/>
      <c r="AF8" s="96" t="s">
        <v>43</v>
      </c>
      <c r="AG8" s="82"/>
      <c r="AH8" s="81"/>
      <c r="AJ8" s="81"/>
      <c r="AK8" s="88"/>
      <c r="AL8" s="82"/>
      <c r="AM8" s="82"/>
    </row>
    <row r="9" spans="1:39" s="75" customFormat="1" ht="159.94999999999999" customHeight="1" thickBot="1" x14ac:dyDescent="0.35">
      <c r="B9" s="104" t="s">
        <v>146</v>
      </c>
      <c r="C9" s="85"/>
      <c r="D9" s="85"/>
      <c r="E9" s="104" t="s">
        <v>147</v>
      </c>
      <c r="F9" s="105"/>
      <c r="H9" s="104" t="s">
        <v>148</v>
      </c>
      <c r="I9" s="106"/>
      <c r="K9" s="104" t="s">
        <v>149</v>
      </c>
      <c r="L9" s="106"/>
      <c r="N9" s="107"/>
      <c r="O9" s="106"/>
      <c r="Q9" s="85"/>
      <c r="T9" s="85"/>
      <c r="U9" s="106"/>
      <c r="X9" s="106"/>
      <c r="AD9" s="108"/>
      <c r="AE9" s="109"/>
      <c r="AF9" s="110"/>
      <c r="AG9" s="111" t="s">
        <v>150</v>
      </c>
      <c r="AH9" s="112" t="s">
        <v>151</v>
      </c>
      <c r="AI9" s="113">
        <v>45777</v>
      </c>
      <c r="AJ9" s="112"/>
      <c r="AK9" s="114"/>
      <c r="AL9" s="115"/>
    </row>
    <row r="10" spans="1:39" s="75" customFormat="1" thickBot="1" x14ac:dyDescent="0.35">
      <c r="B10" s="85"/>
      <c r="C10" s="85"/>
      <c r="D10" s="85"/>
      <c r="E10" s="85"/>
      <c r="F10" s="105"/>
      <c r="H10" s="85"/>
      <c r="I10" s="106"/>
      <c r="K10" s="85"/>
      <c r="L10" s="106"/>
      <c r="N10" s="107"/>
      <c r="O10" s="106"/>
      <c r="Q10" s="85"/>
      <c r="T10" s="85"/>
      <c r="U10" s="106"/>
      <c r="X10" s="106"/>
      <c r="AD10" s="109"/>
      <c r="AE10" s="109"/>
      <c r="AF10" s="85"/>
      <c r="AG10" s="116"/>
      <c r="AH10" s="85"/>
      <c r="AI10" s="117"/>
      <c r="AJ10" s="85"/>
      <c r="AK10" s="88"/>
    </row>
    <row r="11" spans="1:39" s="75" customFormat="1" thickBot="1" x14ac:dyDescent="0.35">
      <c r="A11" s="75" t="s">
        <v>143</v>
      </c>
      <c r="B11" s="85"/>
      <c r="C11" s="85"/>
      <c r="D11" s="85"/>
      <c r="E11" s="85"/>
      <c r="F11" s="105"/>
      <c r="H11" s="85"/>
      <c r="I11" s="106"/>
      <c r="K11" s="118" t="s">
        <v>145</v>
      </c>
      <c r="L11" s="106"/>
      <c r="N11" s="118" t="s">
        <v>145</v>
      </c>
      <c r="O11" s="106"/>
      <c r="Q11" s="85"/>
      <c r="T11" s="85"/>
      <c r="U11" s="106"/>
      <c r="X11" s="106"/>
      <c r="AD11" s="109"/>
      <c r="AE11" s="109"/>
      <c r="AF11" s="119" t="s">
        <v>152</v>
      </c>
      <c r="AG11" s="116"/>
      <c r="AH11" s="85"/>
      <c r="AI11" s="85"/>
      <c r="AJ11" s="85"/>
      <c r="AK11" s="88"/>
    </row>
    <row r="12" spans="1:39" s="75" customFormat="1" ht="184.5" customHeight="1" thickBot="1" x14ac:dyDescent="0.35">
      <c r="B12" s="85"/>
      <c r="C12" s="85"/>
      <c r="D12" s="85"/>
      <c r="E12" s="85"/>
      <c r="F12" s="105"/>
      <c r="H12" s="85"/>
      <c r="I12" s="106"/>
      <c r="K12" s="104" t="s">
        <v>153</v>
      </c>
      <c r="L12" s="106"/>
      <c r="N12" s="104" t="s">
        <v>154</v>
      </c>
      <c r="O12" s="105" t="s">
        <v>155</v>
      </c>
      <c r="Q12" s="85"/>
      <c r="T12" s="85"/>
      <c r="U12" s="106"/>
      <c r="X12" s="106"/>
      <c r="AD12" s="109"/>
      <c r="AE12" s="109"/>
      <c r="AF12" s="110"/>
      <c r="AG12" s="111"/>
      <c r="AH12" s="112"/>
      <c r="AI12" s="112"/>
      <c r="AJ12" s="112"/>
      <c r="AK12" s="114"/>
      <c r="AL12" s="115"/>
    </row>
    <row r="13" spans="1:39" s="75" customFormat="1" thickBot="1" x14ac:dyDescent="0.35">
      <c r="B13" s="85"/>
      <c r="C13" s="85"/>
      <c r="D13" s="85"/>
      <c r="E13" s="85"/>
      <c r="F13" s="105"/>
      <c r="H13" s="85"/>
      <c r="I13" s="106"/>
      <c r="K13" s="85"/>
      <c r="L13" s="106"/>
      <c r="N13" s="85"/>
      <c r="O13" s="106"/>
      <c r="Q13" s="85"/>
      <c r="T13" s="85"/>
      <c r="U13" s="106"/>
      <c r="X13" s="106"/>
      <c r="AD13" s="109"/>
      <c r="AE13" s="109"/>
      <c r="AF13" s="85"/>
      <c r="AG13" s="116"/>
      <c r="AH13" s="85"/>
      <c r="AI13" s="85"/>
      <c r="AJ13" s="85"/>
      <c r="AK13" s="88"/>
    </row>
    <row r="14" spans="1:39" s="75" customFormat="1" thickBot="1" x14ac:dyDescent="0.35">
      <c r="A14" s="75" t="s">
        <v>143</v>
      </c>
      <c r="B14" s="85"/>
      <c r="C14" s="85"/>
      <c r="D14" s="85"/>
      <c r="E14" s="85"/>
      <c r="F14" s="105"/>
      <c r="H14" s="85"/>
      <c r="I14" s="106"/>
      <c r="K14" s="85"/>
      <c r="L14" s="106"/>
      <c r="N14" s="118" t="s">
        <v>145</v>
      </c>
      <c r="O14" s="106"/>
      <c r="Q14" s="85"/>
      <c r="T14" s="85"/>
      <c r="U14" s="106"/>
      <c r="X14" s="106"/>
      <c r="AD14" s="109"/>
      <c r="AE14" s="109"/>
      <c r="AF14" s="119" t="s">
        <v>152</v>
      </c>
      <c r="AG14" s="116"/>
      <c r="AH14" s="85"/>
      <c r="AI14" s="85"/>
      <c r="AJ14" s="85"/>
      <c r="AK14" s="88"/>
    </row>
    <row r="15" spans="1:39" s="75" customFormat="1" ht="135" customHeight="1" thickBot="1" x14ac:dyDescent="0.35">
      <c r="B15" s="85"/>
      <c r="C15" s="85"/>
      <c r="D15" s="85"/>
      <c r="E15" s="85"/>
      <c r="F15" s="105"/>
      <c r="H15" s="85"/>
      <c r="I15" s="106"/>
      <c r="K15" s="85"/>
      <c r="L15" s="106"/>
      <c r="N15" s="104" t="s">
        <v>156</v>
      </c>
      <c r="O15" s="105" t="s">
        <v>155</v>
      </c>
      <c r="Q15" s="85"/>
      <c r="T15" s="85"/>
      <c r="U15" s="106"/>
      <c r="X15" s="106"/>
      <c r="AD15" s="109"/>
      <c r="AE15" s="109"/>
      <c r="AF15" s="110"/>
      <c r="AG15" s="111"/>
      <c r="AH15" s="112"/>
      <c r="AI15" s="112"/>
      <c r="AJ15" s="112"/>
      <c r="AK15" s="114"/>
      <c r="AL15" s="115"/>
    </row>
    <row r="16" spans="1:39" s="75" customFormat="1" thickBot="1" x14ac:dyDescent="0.35">
      <c r="B16" s="85"/>
      <c r="C16" s="85"/>
      <c r="D16" s="85"/>
      <c r="E16" s="85"/>
      <c r="F16" s="105"/>
      <c r="H16" s="85"/>
      <c r="I16" s="106"/>
      <c r="K16" s="85"/>
      <c r="L16" s="106"/>
      <c r="N16" s="85"/>
      <c r="O16" s="105"/>
      <c r="Q16" s="85"/>
      <c r="T16" s="85"/>
      <c r="U16" s="106"/>
      <c r="X16" s="106"/>
      <c r="AD16" s="109"/>
      <c r="AE16" s="109"/>
      <c r="AF16" s="85"/>
      <c r="AG16" s="116"/>
      <c r="AH16" s="85"/>
      <c r="AI16" s="85"/>
      <c r="AJ16" s="85"/>
      <c r="AK16" s="88"/>
    </row>
    <row r="17" spans="1:38" s="75" customFormat="1" thickBot="1" x14ac:dyDescent="0.35">
      <c r="A17" s="75" t="s">
        <v>143</v>
      </c>
      <c r="B17" s="85"/>
      <c r="C17" s="85"/>
      <c r="D17" s="85"/>
      <c r="E17" s="85"/>
      <c r="F17" s="105"/>
      <c r="H17" s="85"/>
      <c r="I17" s="106"/>
      <c r="K17" s="85"/>
      <c r="L17" s="106"/>
      <c r="N17" s="118" t="s">
        <v>145</v>
      </c>
      <c r="O17" s="105"/>
      <c r="Q17" s="85"/>
      <c r="T17" s="85"/>
      <c r="U17" s="106"/>
      <c r="X17" s="106"/>
      <c r="AD17" s="109"/>
      <c r="AE17" s="109"/>
      <c r="AF17" s="85"/>
      <c r="AG17" s="116"/>
      <c r="AH17" s="85"/>
      <c r="AI17" s="85"/>
      <c r="AJ17" s="85"/>
      <c r="AK17" s="88"/>
    </row>
    <row r="18" spans="1:38" s="75" customFormat="1" ht="203.45" customHeight="1" thickBot="1" x14ac:dyDescent="0.35">
      <c r="B18" s="85"/>
      <c r="C18" s="85"/>
      <c r="D18" s="85"/>
      <c r="E18" s="85"/>
      <c r="F18" s="105"/>
      <c r="H18" s="85"/>
      <c r="I18" s="106"/>
      <c r="K18" s="85"/>
      <c r="L18" s="106"/>
      <c r="N18" s="120" t="s">
        <v>157</v>
      </c>
      <c r="O18" s="105"/>
      <c r="Q18" s="85"/>
      <c r="T18" s="85"/>
      <c r="U18" s="106"/>
      <c r="X18" s="106"/>
      <c r="AD18" s="109"/>
      <c r="AE18" s="109"/>
      <c r="AF18" s="121"/>
      <c r="AG18" s="122" t="s">
        <v>158</v>
      </c>
      <c r="AH18" s="112"/>
      <c r="AI18" s="112"/>
      <c r="AJ18" s="112"/>
      <c r="AK18" s="123" t="s">
        <v>159</v>
      </c>
      <c r="AL18" s="115"/>
    </row>
    <row r="19" spans="1:38" s="75" customFormat="1" thickBot="1" x14ac:dyDescent="0.35">
      <c r="B19" s="85"/>
      <c r="C19" s="85"/>
      <c r="D19" s="85"/>
      <c r="E19" s="85"/>
      <c r="F19" s="105"/>
      <c r="H19" s="85"/>
      <c r="I19" s="106"/>
      <c r="K19" s="85"/>
      <c r="L19" s="106"/>
      <c r="N19" s="85"/>
      <c r="O19" s="106"/>
      <c r="Q19" s="85"/>
      <c r="T19" s="85"/>
      <c r="U19" s="106"/>
      <c r="X19" s="106"/>
      <c r="AD19" s="109"/>
      <c r="AE19" s="109"/>
      <c r="AF19" s="85"/>
      <c r="AG19" s="116"/>
      <c r="AH19" s="85"/>
      <c r="AI19" s="85"/>
      <c r="AJ19" s="85"/>
      <c r="AK19" s="88"/>
    </row>
    <row r="20" spans="1:38" s="75" customFormat="1" thickBot="1" x14ac:dyDescent="0.35">
      <c r="A20" s="75" t="s">
        <v>143</v>
      </c>
      <c r="B20" s="85"/>
      <c r="C20" s="85"/>
      <c r="D20" s="85"/>
      <c r="E20" s="85"/>
      <c r="F20" s="105"/>
      <c r="H20" s="85"/>
      <c r="I20" s="106"/>
      <c r="K20" s="85"/>
      <c r="L20" s="106"/>
      <c r="N20" s="118" t="s">
        <v>145</v>
      </c>
      <c r="O20" s="106"/>
      <c r="Q20" s="118" t="s">
        <v>145</v>
      </c>
      <c r="T20" s="124"/>
      <c r="U20" s="106"/>
      <c r="X20" s="106"/>
      <c r="AD20" s="109"/>
      <c r="AE20" s="109"/>
      <c r="AF20" s="119" t="s">
        <v>43</v>
      </c>
      <c r="AG20" s="116"/>
      <c r="AH20" s="85"/>
      <c r="AI20" s="85"/>
      <c r="AJ20" s="85"/>
      <c r="AK20" s="88"/>
    </row>
    <row r="21" spans="1:38" s="75" customFormat="1" ht="269.45" customHeight="1" thickBot="1" x14ac:dyDescent="0.35">
      <c r="B21" s="85"/>
      <c r="C21" s="85"/>
      <c r="D21" s="85"/>
      <c r="E21" s="85"/>
      <c r="F21" s="105"/>
      <c r="H21" s="85"/>
      <c r="I21" s="106"/>
      <c r="K21" s="85"/>
      <c r="L21" s="106"/>
      <c r="N21" s="104" t="s">
        <v>160</v>
      </c>
      <c r="O21" s="106"/>
      <c r="Q21" s="125" t="s">
        <v>161</v>
      </c>
      <c r="T21" s="107"/>
      <c r="U21" s="106"/>
      <c r="W21" s="107"/>
      <c r="X21" s="106"/>
      <c r="AD21" s="108">
        <v>2</v>
      </c>
      <c r="AE21" s="109"/>
      <c r="AF21" s="110"/>
      <c r="AG21" s="111" t="s">
        <v>162</v>
      </c>
      <c r="AH21" s="112" t="s">
        <v>163</v>
      </c>
      <c r="AI21" s="113">
        <v>45657</v>
      </c>
      <c r="AJ21" s="113" t="s">
        <v>164</v>
      </c>
      <c r="AK21" s="114"/>
      <c r="AL21" s="115"/>
    </row>
    <row r="22" spans="1:38" s="75" customFormat="1" thickBot="1" x14ac:dyDescent="0.35">
      <c r="B22" s="85"/>
      <c r="C22" s="85"/>
      <c r="D22" s="85"/>
      <c r="E22" s="85"/>
      <c r="F22" s="105"/>
      <c r="H22" s="85"/>
      <c r="I22" s="106"/>
      <c r="K22" s="85"/>
      <c r="L22" s="106"/>
      <c r="N22" s="85"/>
      <c r="O22" s="106"/>
      <c r="Q22" s="107"/>
      <c r="T22" s="107"/>
      <c r="U22" s="106"/>
      <c r="W22" s="107"/>
      <c r="X22" s="106"/>
      <c r="AD22" s="109"/>
      <c r="AE22" s="109"/>
      <c r="AF22" s="85"/>
      <c r="AG22" s="116"/>
      <c r="AH22" s="85"/>
      <c r="AI22" s="117"/>
      <c r="AJ22" s="117"/>
      <c r="AK22" s="88"/>
    </row>
    <row r="23" spans="1:38" s="75" customFormat="1" thickBot="1" x14ac:dyDescent="0.35">
      <c r="A23" s="75" t="s">
        <v>143</v>
      </c>
      <c r="B23" s="85"/>
      <c r="C23" s="85"/>
      <c r="D23" s="85"/>
      <c r="E23" s="85"/>
      <c r="F23" s="105"/>
      <c r="H23" s="85"/>
      <c r="I23" s="106"/>
      <c r="K23" s="85"/>
      <c r="L23" s="106"/>
      <c r="N23" s="118" t="s">
        <v>145</v>
      </c>
      <c r="O23" s="106"/>
      <c r="Q23" s="107"/>
      <c r="T23" s="107"/>
      <c r="U23" s="106"/>
      <c r="W23" s="107"/>
      <c r="X23" s="106"/>
      <c r="AD23" s="109"/>
      <c r="AE23" s="109"/>
      <c r="AF23" s="85"/>
      <c r="AG23" s="116"/>
      <c r="AH23" s="85"/>
      <c r="AI23" s="117"/>
      <c r="AJ23" s="117"/>
      <c r="AK23" s="88"/>
    </row>
    <row r="24" spans="1:38" s="75" customFormat="1" ht="167.1" customHeight="1" thickBot="1" x14ac:dyDescent="0.35">
      <c r="B24" s="85"/>
      <c r="C24" s="85"/>
      <c r="D24" s="85"/>
      <c r="E24" s="85"/>
      <c r="F24" s="105"/>
      <c r="H24" s="85"/>
      <c r="I24" s="106"/>
      <c r="K24" s="85"/>
      <c r="L24" s="106"/>
      <c r="N24" s="104" t="s">
        <v>165</v>
      </c>
      <c r="O24" s="106"/>
      <c r="Q24" s="107"/>
      <c r="T24" s="107"/>
      <c r="U24" s="106"/>
      <c r="W24" s="107"/>
      <c r="X24" s="106"/>
      <c r="AD24" s="109"/>
      <c r="AE24" s="109"/>
      <c r="AF24" s="121"/>
      <c r="AG24" s="111"/>
      <c r="AH24" s="112"/>
      <c r="AI24" s="113"/>
      <c r="AJ24" s="113"/>
      <c r="AK24" s="114"/>
      <c r="AL24" s="115"/>
    </row>
    <row r="25" spans="1:38" s="75" customFormat="1" thickBot="1" x14ac:dyDescent="0.35">
      <c r="B25" s="85"/>
      <c r="C25" s="85"/>
      <c r="D25" s="85"/>
      <c r="E25" s="85"/>
      <c r="F25" s="105"/>
      <c r="H25" s="85"/>
      <c r="I25" s="106"/>
      <c r="K25" s="85"/>
      <c r="L25" s="106"/>
      <c r="N25" s="85"/>
      <c r="O25" s="106"/>
      <c r="Q25" s="85"/>
      <c r="T25" s="85"/>
      <c r="U25" s="106"/>
      <c r="X25" s="106"/>
      <c r="AD25" s="109"/>
      <c r="AE25" s="109"/>
      <c r="AF25" s="85"/>
      <c r="AG25" s="116"/>
      <c r="AH25" s="85"/>
      <c r="AI25" s="85"/>
      <c r="AJ25" s="85"/>
      <c r="AK25" s="88"/>
    </row>
    <row r="26" spans="1:38" s="75" customFormat="1" thickBot="1" x14ac:dyDescent="0.35">
      <c r="A26" s="75" t="s">
        <v>143</v>
      </c>
      <c r="B26" s="85"/>
      <c r="C26" s="85"/>
      <c r="D26" s="85"/>
      <c r="E26" s="85"/>
      <c r="F26" s="105"/>
      <c r="H26" s="85"/>
      <c r="I26" s="106"/>
      <c r="K26" s="118" t="s">
        <v>145</v>
      </c>
      <c r="L26" s="106"/>
      <c r="N26" s="118" t="s">
        <v>145</v>
      </c>
      <c r="O26" s="106"/>
      <c r="Q26" s="118" t="s">
        <v>145</v>
      </c>
      <c r="T26" s="85"/>
      <c r="U26" s="106"/>
      <c r="X26" s="106"/>
      <c r="AD26" s="109"/>
      <c r="AE26" s="109"/>
      <c r="AF26" s="119" t="s">
        <v>43</v>
      </c>
      <c r="AG26" s="116"/>
      <c r="AH26" s="85"/>
      <c r="AI26" s="85"/>
      <c r="AJ26" s="85"/>
      <c r="AK26" s="88"/>
    </row>
    <row r="27" spans="1:38" s="75" customFormat="1" ht="181.5" customHeight="1" thickBot="1" x14ac:dyDescent="0.35">
      <c r="B27" s="85"/>
      <c r="C27" s="85"/>
      <c r="D27" s="85"/>
      <c r="E27" s="85"/>
      <c r="F27" s="105"/>
      <c r="H27" s="85"/>
      <c r="I27" s="106"/>
      <c r="K27" s="104" t="s">
        <v>166</v>
      </c>
      <c r="L27" s="106"/>
      <c r="N27" s="104" t="s">
        <v>167</v>
      </c>
      <c r="O27" s="106"/>
      <c r="Q27" s="125" t="s">
        <v>168</v>
      </c>
      <c r="T27" s="107"/>
      <c r="U27" s="106"/>
      <c r="X27" s="106"/>
      <c r="AD27" s="108">
        <v>3</v>
      </c>
      <c r="AE27" s="109"/>
      <c r="AF27" s="110"/>
      <c r="AG27" s="111" t="s">
        <v>169</v>
      </c>
      <c r="AH27" s="112" t="s">
        <v>170</v>
      </c>
      <c r="AI27" s="112"/>
      <c r="AJ27" s="112"/>
      <c r="AK27" s="114"/>
      <c r="AL27" s="115"/>
    </row>
    <row r="28" spans="1:38" s="75" customFormat="1" thickBot="1" x14ac:dyDescent="0.35">
      <c r="B28" s="85"/>
      <c r="C28" s="85"/>
      <c r="D28" s="85"/>
      <c r="E28" s="85"/>
      <c r="F28" s="105"/>
      <c r="H28" s="85"/>
      <c r="I28" s="106"/>
      <c r="K28" s="85"/>
      <c r="L28" s="106"/>
      <c r="N28" s="85"/>
      <c r="O28" s="106"/>
      <c r="Q28" s="107"/>
      <c r="T28" s="107"/>
      <c r="U28" s="106"/>
      <c r="X28" s="106"/>
      <c r="AD28" s="109"/>
      <c r="AE28" s="109"/>
      <c r="AF28" s="85"/>
      <c r="AG28" s="116"/>
      <c r="AH28" s="85"/>
      <c r="AI28" s="85"/>
      <c r="AJ28" s="85"/>
      <c r="AK28" s="88"/>
    </row>
    <row r="29" spans="1:38" s="75" customFormat="1" thickBot="1" x14ac:dyDescent="0.35">
      <c r="A29" s="75" t="s">
        <v>143</v>
      </c>
      <c r="B29" s="85"/>
      <c r="C29" s="85"/>
      <c r="D29" s="85"/>
      <c r="E29" s="85"/>
      <c r="F29" s="105"/>
      <c r="H29" s="85"/>
      <c r="I29" s="106"/>
      <c r="K29" s="85"/>
      <c r="L29" s="106"/>
      <c r="N29" s="85"/>
      <c r="O29" s="106"/>
      <c r="Q29" s="126" t="s">
        <v>145</v>
      </c>
      <c r="T29" s="126" t="s">
        <v>145</v>
      </c>
      <c r="U29" s="106"/>
      <c r="X29" s="106"/>
      <c r="AD29" s="109"/>
      <c r="AE29" s="109"/>
      <c r="AF29" s="119" t="s">
        <v>43</v>
      </c>
      <c r="AG29" s="116"/>
      <c r="AH29" s="85"/>
      <c r="AI29" s="85"/>
      <c r="AJ29" s="85"/>
      <c r="AK29" s="88"/>
    </row>
    <row r="30" spans="1:38" s="75" customFormat="1" ht="155.1" customHeight="1" thickBot="1" x14ac:dyDescent="0.35">
      <c r="B30" s="85"/>
      <c r="C30" s="85"/>
      <c r="D30" s="85"/>
      <c r="E30" s="85"/>
      <c r="F30" s="105"/>
      <c r="H30" s="85"/>
      <c r="I30" s="106"/>
      <c r="K30" s="85"/>
      <c r="L30" s="106"/>
      <c r="N30" s="85"/>
      <c r="O30" s="106"/>
      <c r="Q30" s="125" t="s">
        <v>171</v>
      </c>
      <c r="T30" s="125" t="s">
        <v>172</v>
      </c>
      <c r="U30" s="106"/>
      <c r="W30" s="107"/>
      <c r="X30" s="106"/>
      <c r="AD30" s="108">
        <v>4</v>
      </c>
      <c r="AE30" s="109"/>
      <c r="AF30" s="110"/>
      <c r="AG30" s="111" t="s">
        <v>173</v>
      </c>
      <c r="AH30" s="112" t="s">
        <v>170</v>
      </c>
      <c r="AI30" s="112"/>
      <c r="AJ30" s="112"/>
      <c r="AK30" s="114"/>
      <c r="AL30" s="115"/>
    </row>
    <row r="31" spans="1:38" s="75" customFormat="1" thickBot="1" x14ac:dyDescent="0.35">
      <c r="B31" s="85"/>
      <c r="C31" s="85"/>
      <c r="D31" s="85"/>
      <c r="E31" s="85"/>
      <c r="F31" s="105"/>
      <c r="H31" s="85"/>
      <c r="I31" s="106"/>
      <c r="K31" s="85"/>
      <c r="L31" s="106"/>
      <c r="N31" s="85"/>
      <c r="O31" s="106"/>
      <c r="Q31" s="85"/>
      <c r="T31" s="85"/>
      <c r="U31" s="106"/>
      <c r="X31" s="106"/>
      <c r="AD31" s="109"/>
      <c r="AE31" s="109"/>
      <c r="AF31" s="85"/>
      <c r="AG31" s="116"/>
      <c r="AH31" s="85"/>
      <c r="AI31" s="85"/>
      <c r="AJ31" s="85"/>
      <c r="AK31" s="88"/>
    </row>
    <row r="32" spans="1:38" s="75" customFormat="1" thickBot="1" x14ac:dyDescent="0.35">
      <c r="A32" s="75" t="s">
        <v>143</v>
      </c>
      <c r="B32" s="85"/>
      <c r="C32" s="85"/>
      <c r="D32" s="85"/>
      <c r="E32" s="85"/>
      <c r="F32" s="105"/>
      <c r="H32" s="85"/>
      <c r="I32" s="106"/>
      <c r="K32" s="118" t="s">
        <v>145</v>
      </c>
      <c r="L32" s="106"/>
      <c r="N32" s="118" t="s">
        <v>145</v>
      </c>
      <c r="O32" s="106"/>
      <c r="Q32" s="124"/>
      <c r="T32" s="85"/>
      <c r="U32" s="106"/>
      <c r="X32" s="106"/>
      <c r="AD32" s="109"/>
      <c r="AE32" s="109"/>
      <c r="AF32" s="119" t="s">
        <v>43</v>
      </c>
      <c r="AG32" s="116"/>
      <c r="AH32" s="85"/>
      <c r="AI32" s="85"/>
      <c r="AJ32" s="85"/>
      <c r="AK32" s="88"/>
    </row>
    <row r="33" spans="1:38" s="75" customFormat="1" ht="156.94999999999999" customHeight="1" thickBot="1" x14ac:dyDescent="0.35">
      <c r="B33" s="85"/>
      <c r="C33" s="85"/>
      <c r="D33" s="85"/>
      <c r="E33" s="85"/>
      <c r="F33" s="105"/>
      <c r="H33" s="85"/>
      <c r="I33" s="106"/>
      <c r="K33" s="104" t="s">
        <v>174</v>
      </c>
      <c r="L33" s="106"/>
      <c r="N33" s="120" t="s">
        <v>175</v>
      </c>
      <c r="O33" s="106"/>
      <c r="Q33" s="107"/>
      <c r="T33" s="107"/>
      <c r="U33" s="106"/>
      <c r="X33" s="106"/>
      <c r="AD33" s="108">
        <v>5</v>
      </c>
      <c r="AE33" s="109"/>
      <c r="AF33" s="110"/>
      <c r="AG33" s="111" t="s">
        <v>176</v>
      </c>
      <c r="AH33" s="112" t="s">
        <v>151</v>
      </c>
      <c r="AI33" s="112"/>
      <c r="AJ33" s="112"/>
      <c r="AK33" s="114"/>
      <c r="AL33" s="115"/>
    </row>
    <row r="34" spans="1:38" s="75" customFormat="1" ht="21" customHeight="1" thickBot="1" x14ac:dyDescent="0.35">
      <c r="B34" s="85"/>
      <c r="C34" s="85"/>
      <c r="D34" s="85"/>
      <c r="E34" s="85"/>
      <c r="F34" s="105"/>
      <c r="H34" s="85"/>
      <c r="I34" s="106"/>
      <c r="K34" s="85"/>
      <c r="L34" s="106"/>
      <c r="N34" s="85"/>
      <c r="O34" s="106"/>
      <c r="Q34" s="85"/>
      <c r="T34" s="85"/>
      <c r="U34" s="106"/>
      <c r="X34" s="106"/>
      <c r="AD34" s="109"/>
      <c r="AE34" s="109"/>
      <c r="AF34" s="85"/>
      <c r="AG34" s="116"/>
      <c r="AH34" s="85"/>
      <c r="AI34" s="85"/>
      <c r="AJ34" s="85"/>
      <c r="AK34" s="88"/>
    </row>
    <row r="35" spans="1:38" s="75" customFormat="1" ht="21" customHeight="1" thickBot="1" x14ac:dyDescent="0.35">
      <c r="A35" s="75" t="s">
        <v>143</v>
      </c>
      <c r="B35" s="85"/>
      <c r="C35" s="85"/>
      <c r="D35" s="85"/>
      <c r="E35" s="85"/>
      <c r="F35" s="105"/>
      <c r="H35" s="118" t="s">
        <v>145</v>
      </c>
      <c r="I35" s="106"/>
      <c r="K35" s="118" t="s">
        <v>145</v>
      </c>
      <c r="L35" s="106"/>
      <c r="N35" s="124"/>
      <c r="O35" s="106"/>
      <c r="Q35" s="85"/>
      <c r="T35" s="85"/>
      <c r="U35" s="106"/>
      <c r="X35" s="106"/>
      <c r="AD35" s="109"/>
      <c r="AE35" s="109"/>
      <c r="AF35" s="119" t="s">
        <v>43</v>
      </c>
      <c r="AG35" s="116"/>
      <c r="AH35" s="85"/>
      <c r="AI35" s="85"/>
      <c r="AJ35" s="85"/>
      <c r="AK35" s="88"/>
    </row>
    <row r="36" spans="1:38" s="75" customFormat="1" ht="155.1" customHeight="1" thickBot="1" x14ac:dyDescent="0.35">
      <c r="B36" s="85"/>
      <c r="C36" s="85"/>
      <c r="D36" s="85"/>
      <c r="E36" s="85"/>
      <c r="F36" s="105"/>
      <c r="H36" s="104" t="s">
        <v>177</v>
      </c>
      <c r="I36" s="105"/>
      <c r="K36" s="120" t="s">
        <v>178</v>
      </c>
      <c r="L36" s="106"/>
      <c r="N36" s="107"/>
      <c r="O36" s="106"/>
      <c r="Q36" s="107"/>
      <c r="T36" s="107"/>
      <c r="U36" s="106"/>
      <c r="X36" s="106"/>
      <c r="AD36" s="108">
        <v>6</v>
      </c>
      <c r="AE36" s="109"/>
      <c r="AF36" s="110"/>
      <c r="AG36" s="111" t="s">
        <v>176</v>
      </c>
      <c r="AH36" s="112" t="s">
        <v>151</v>
      </c>
      <c r="AI36" s="112"/>
      <c r="AJ36" s="112"/>
      <c r="AK36" s="114"/>
      <c r="AL36" s="115"/>
    </row>
    <row r="37" spans="1:38" s="75" customFormat="1" ht="21" customHeight="1" thickBot="1" x14ac:dyDescent="0.35">
      <c r="B37" s="85"/>
      <c r="C37" s="85"/>
      <c r="D37" s="85"/>
      <c r="E37" s="85"/>
      <c r="F37" s="105"/>
      <c r="H37" s="85"/>
      <c r="I37" s="106"/>
      <c r="K37" s="85"/>
      <c r="L37" s="106"/>
      <c r="N37" s="85"/>
      <c r="O37" s="106"/>
      <c r="Q37" s="85"/>
      <c r="T37" s="85"/>
      <c r="U37" s="106"/>
      <c r="X37" s="106"/>
      <c r="AD37" s="109"/>
      <c r="AE37" s="109"/>
      <c r="AF37" s="85"/>
      <c r="AG37" s="116"/>
      <c r="AH37" s="85"/>
      <c r="AI37" s="85"/>
      <c r="AJ37" s="85"/>
      <c r="AK37" s="88"/>
    </row>
    <row r="38" spans="1:38" s="75" customFormat="1" ht="21" customHeight="1" thickBot="1" x14ac:dyDescent="0.35">
      <c r="A38" s="75" t="s">
        <v>143</v>
      </c>
      <c r="B38" s="85"/>
      <c r="C38" s="85"/>
      <c r="D38" s="85"/>
      <c r="E38" s="85"/>
      <c r="F38" s="105"/>
      <c r="H38" s="85"/>
      <c r="I38" s="106"/>
      <c r="K38" s="118" t="s">
        <v>145</v>
      </c>
      <c r="L38" s="106"/>
      <c r="N38" s="118" t="s">
        <v>145</v>
      </c>
      <c r="O38" s="106"/>
      <c r="Q38" s="85"/>
      <c r="T38" s="85"/>
      <c r="U38" s="106"/>
      <c r="X38" s="106"/>
      <c r="AD38" s="109"/>
      <c r="AE38" s="109"/>
      <c r="AF38" s="119" t="s">
        <v>152</v>
      </c>
      <c r="AG38" s="116"/>
      <c r="AH38" s="85"/>
      <c r="AI38" s="85"/>
      <c r="AJ38" s="85"/>
      <c r="AK38" s="88"/>
    </row>
    <row r="39" spans="1:38" s="75" customFormat="1" ht="165.95" customHeight="1" thickBot="1" x14ac:dyDescent="0.35">
      <c r="B39" s="85"/>
      <c r="C39" s="85"/>
      <c r="D39" s="85"/>
      <c r="E39" s="85"/>
      <c r="F39" s="105"/>
      <c r="H39" s="85"/>
      <c r="I39" s="106"/>
      <c r="K39" s="104" t="s">
        <v>179</v>
      </c>
      <c r="L39" s="106"/>
      <c r="N39" s="125" t="s">
        <v>180</v>
      </c>
      <c r="O39" s="105" t="s">
        <v>155</v>
      </c>
      <c r="Q39" s="85"/>
      <c r="T39" s="85"/>
      <c r="U39" s="106"/>
      <c r="X39" s="106"/>
      <c r="AD39" s="109"/>
      <c r="AE39" s="109"/>
      <c r="AF39" s="110"/>
      <c r="AG39" s="111" t="s">
        <v>181</v>
      </c>
      <c r="AH39" s="112" t="s">
        <v>151</v>
      </c>
      <c r="AI39" s="112"/>
      <c r="AJ39" s="112"/>
      <c r="AK39" s="114"/>
      <c r="AL39" s="115"/>
    </row>
    <row r="40" spans="1:38" s="75" customFormat="1" ht="21" customHeight="1" thickBot="1" x14ac:dyDescent="0.35">
      <c r="B40" s="85"/>
      <c r="C40" s="85"/>
      <c r="D40" s="85"/>
      <c r="E40" s="85"/>
      <c r="F40" s="105"/>
      <c r="H40" s="85"/>
      <c r="I40" s="106"/>
      <c r="K40" s="85"/>
      <c r="L40" s="106"/>
      <c r="N40" s="85"/>
      <c r="O40" s="106"/>
      <c r="Q40" s="85"/>
      <c r="T40" s="85"/>
      <c r="U40" s="106"/>
      <c r="X40" s="106"/>
      <c r="AD40" s="109"/>
      <c r="AE40" s="109"/>
      <c r="AF40" s="85"/>
      <c r="AG40" s="116"/>
      <c r="AH40" s="85"/>
      <c r="AI40" s="85"/>
      <c r="AJ40" s="85"/>
      <c r="AK40" s="88"/>
    </row>
    <row r="41" spans="1:38" s="75" customFormat="1" thickBot="1" x14ac:dyDescent="0.35">
      <c r="A41" s="75" t="s">
        <v>143</v>
      </c>
      <c r="B41" s="85"/>
      <c r="C41" s="85"/>
      <c r="D41" s="85"/>
      <c r="E41" s="85"/>
      <c r="F41" s="105"/>
      <c r="H41" s="118" t="s">
        <v>145</v>
      </c>
      <c r="I41" s="106"/>
      <c r="K41" s="118" t="s">
        <v>145</v>
      </c>
      <c r="L41" s="106"/>
      <c r="N41" s="85"/>
      <c r="O41" s="106"/>
      <c r="Q41" s="85"/>
      <c r="U41" s="106"/>
      <c r="X41" s="106"/>
      <c r="AD41" s="109"/>
      <c r="AE41" s="109"/>
      <c r="AF41" s="119" t="s">
        <v>43</v>
      </c>
      <c r="AG41" s="82"/>
      <c r="AH41" s="85"/>
      <c r="AI41" s="85"/>
      <c r="AJ41" s="85"/>
      <c r="AK41" s="88"/>
    </row>
    <row r="42" spans="1:38" s="75" customFormat="1" ht="95.45" customHeight="1" thickBot="1" x14ac:dyDescent="0.35">
      <c r="B42" s="85"/>
      <c r="C42" s="85"/>
      <c r="D42" s="85"/>
      <c r="E42" s="85"/>
      <c r="F42" s="105"/>
      <c r="H42" s="104" t="s">
        <v>182</v>
      </c>
      <c r="I42" s="106"/>
      <c r="K42" s="120" t="s">
        <v>183</v>
      </c>
      <c r="L42" s="106"/>
      <c r="N42" s="107"/>
      <c r="O42" s="106"/>
      <c r="Q42" s="85"/>
      <c r="U42" s="106"/>
      <c r="X42" s="106"/>
      <c r="AD42" s="108">
        <v>7</v>
      </c>
      <c r="AE42" s="109"/>
      <c r="AF42" s="110"/>
      <c r="AG42" s="111" t="s">
        <v>184</v>
      </c>
      <c r="AH42" s="112" t="s">
        <v>185</v>
      </c>
      <c r="AI42" s="113">
        <v>45777</v>
      </c>
      <c r="AJ42" s="112"/>
      <c r="AK42" s="114"/>
      <c r="AL42" s="115"/>
    </row>
    <row r="43" spans="1:38" s="75" customFormat="1" thickBot="1" x14ac:dyDescent="0.35">
      <c r="B43" s="85"/>
      <c r="C43" s="85"/>
      <c r="D43" s="85"/>
      <c r="E43" s="85"/>
      <c r="F43" s="105"/>
      <c r="H43" s="85"/>
      <c r="I43" s="106"/>
      <c r="K43" s="85"/>
      <c r="L43" s="106"/>
      <c r="N43" s="85"/>
      <c r="O43" s="106"/>
      <c r="Q43" s="85"/>
      <c r="U43" s="106"/>
      <c r="X43" s="106"/>
      <c r="AD43" s="109"/>
      <c r="AE43" s="109"/>
      <c r="AF43" s="85"/>
      <c r="AG43" s="82"/>
      <c r="AH43" s="85"/>
      <c r="AI43" s="85"/>
      <c r="AJ43" s="85"/>
      <c r="AK43" s="88"/>
    </row>
    <row r="44" spans="1:38" s="75" customFormat="1" thickBot="1" x14ac:dyDescent="0.35">
      <c r="A44" s="75" t="s">
        <v>143</v>
      </c>
      <c r="B44" s="85"/>
      <c r="C44" s="85"/>
      <c r="D44" s="85"/>
      <c r="E44" s="85"/>
      <c r="F44" s="105"/>
      <c r="H44" s="85"/>
      <c r="I44" s="106"/>
      <c r="K44" s="118" t="s">
        <v>145</v>
      </c>
      <c r="L44" s="106"/>
      <c r="N44" s="118" t="s">
        <v>145</v>
      </c>
      <c r="O44" s="106"/>
      <c r="Q44" s="124"/>
      <c r="T44" s="127"/>
      <c r="U44" s="106"/>
      <c r="W44" s="127"/>
      <c r="X44" s="106"/>
      <c r="AD44" s="109"/>
      <c r="AE44" s="109"/>
      <c r="AF44" s="119" t="s">
        <v>43</v>
      </c>
      <c r="AG44" s="82"/>
      <c r="AH44" s="85"/>
      <c r="AI44" s="85"/>
      <c r="AJ44" s="85"/>
      <c r="AK44" s="88"/>
    </row>
    <row r="45" spans="1:38" s="75" customFormat="1" ht="201.95" customHeight="1" thickBot="1" x14ac:dyDescent="0.35">
      <c r="B45" s="85"/>
      <c r="C45" s="85"/>
      <c r="D45" s="85"/>
      <c r="E45" s="85"/>
      <c r="F45" s="105"/>
      <c r="H45" s="85"/>
      <c r="I45" s="106"/>
      <c r="K45" s="104" t="s">
        <v>186</v>
      </c>
      <c r="L45" s="106"/>
      <c r="N45" s="120" t="s">
        <v>187</v>
      </c>
      <c r="O45" s="106"/>
      <c r="Q45" s="85" t="s">
        <v>188</v>
      </c>
      <c r="T45" s="107"/>
      <c r="U45" s="106"/>
      <c r="W45" s="107"/>
      <c r="X45" s="106"/>
      <c r="AD45" s="108">
        <v>8</v>
      </c>
      <c r="AE45" s="109"/>
      <c r="AF45" s="110"/>
      <c r="AG45" s="111" t="s">
        <v>189</v>
      </c>
      <c r="AH45" s="112"/>
      <c r="AI45" s="112"/>
      <c r="AJ45" s="112"/>
      <c r="AK45" s="123" t="s">
        <v>190</v>
      </c>
      <c r="AL45" s="115"/>
    </row>
    <row r="46" spans="1:38" s="75" customFormat="1" thickBot="1" x14ac:dyDescent="0.35">
      <c r="B46" s="85"/>
      <c r="C46" s="85"/>
      <c r="D46" s="85"/>
      <c r="E46" s="85"/>
      <c r="F46" s="105"/>
      <c r="H46" s="85"/>
      <c r="I46" s="106"/>
      <c r="K46" s="85"/>
      <c r="L46" s="106"/>
      <c r="N46" s="85"/>
      <c r="O46" s="106"/>
      <c r="Q46" s="85"/>
      <c r="T46" s="107"/>
      <c r="U46" s="106"/>
      <c r="W46" s="107"/>
      <c r="X46" s="106"/>
      <c r="AD46" s="109"/>
      <c r="AE46" s="109"/>
      <c r="AF46" s="85"/>
      <c r="AG46" s="116"/>
      <c r="AH46" s="85"/>
      <c r="AI46" s="85"/>
      <c r="AJ46" s="85"/>
      <c r="AK46" s="88"/>
    </row>
    <row r="47" spans="1:38" s="75" customFormat="1" thickBot="1" x14ac:dyDescent="0.35">
      <c r="A47" s="75" t="s">
        <v>143</v>
      </c>
      <c r="B47" s="85"/>
      <c r="C47" s="85"/>
      <c r="D47" s="85"/>
      <c r="E47" s="85"/>
      <c r="F47" s="105"/>
      <c r="H47" s="85"/>
      <c r="I47" s="106"/>
      <c r="K47" s="85"/>
      <c r="L47" s="106"/>
      <c r="N47" s="118" t="s">
        <v>145</v>
      </c>
      <c r="O47" s="106"/>
      <c r="Q47" s="118" t="s">
        <v>145</v>
      </c>
      <c r="T47" s="126" t="s">
        <v>145</v>
      </c>
      <c r="U47" s="106"/>
      <c r="W47" s="107"/>
      <c r="X47" s="106"/>
      <c r="AD47" s="109"/>
      <c r="AE47" s="109"/>
      <c r="AF47" s="119" t="s">
        <v>43</v>
      </c>
      <c r="AG47" s="116"/>
      <c r="AH47" s="85"/>
      <c r="AI47" s="85"/>
      <c r="AJ47" s="85"/>
      <c r="AK47" s="88"/>
    </row>
    <row r="48" spans="1:38" s="75" customFormat="1" ht="153.6" customHeight="1" thickBot="1" x14ac:dyDescent="0.35">
      <c r="B48" s="85"/>
      <c r="C48" s="85"/>
      <c r="D48" s="85"/>
      <c r="E48" s="85"/>
      <c r="F48" s="105"/>
      <c r="H48" s="85"/>
      <c r="I48" s="106"/>
      <c r="K48" s="85"/>
      <c r="L48" s="106"/>
      <c r="N48" s="120" t="s">
        <v>191</v>
      </c>
      <c r="O48" s="106"/>
      <c r="Q48" s="125" t="s">
        <v>192</v>
      </c>
      <c r="T48" s="125" t="s">
        <v>193</v>
      </c>
      <c r="U48" s="106"/>
      <c r="W48" s="107"/>
      <c r="X48" s="106"/>
      <c r="AD48" s="108">
        <v>9</v>
      </c>
      <c r="AE48" s="109"/>
      <c r="AF48" s="110"/>
      <c r="AG48" s="111" t="s">
        <v>194</v>
      </c>
      <c r="AH48" s="112" t="s">
        <v>195</v>
      </c>
      <c r="AI48" s="112"/>
      <c r="AJ48" s="112"/>
      <c r="AK48" s="114"/>
      <c r="AL48" s="115"/>
    </row>
    <row r="49" spans="1:38" s="75" customFormat="1" thickBot="1" x14ac:dyDescent="0.35">
      <c r="B49" s="85"/>
      <c r="C49" s="85"/>
      <c r="D49" s="85"/>
      <c r="E49" s="85"/>
      <c r="F49" s="105"/>
      <c r="H49" s="85"/>
      <c r="I49" s="106"/>
      <c r="K49" s="85"/>
      <c r="L49" s="106"/>
      <c r="N49" s="85"/>
      <c r="O49" s="106"/>
      <c r="Q49" s="107"/>
      <c r="T49" s="107"/>
      <c r="U49" s="106"/>
      <c r="W49" s="107"/>
      <c r="X49" s="106"/>
      <c r="AD49" s="109"/>
      <c r="AE49" s="109"/>
      <c r="AF49" s="85"/>
      <c r="AG49" s="116"/>
      <c r="AH49" s="85"/>
      <c r="AI49" s="85"/>
      <c r="AJ49" s="85"/>
      <c r="AK49" s="88"/>
    </row>
    <row r="50" spans="1:38" s="75" customFormat="1" thickBot="1" x14ac:dyDescent="0.35">
      <c r="A50" s="75" t="s">
        <v>143</v>
      </c>
      <c r="B50" s="85"/>
      <c r="C50" s="85"/>
      <c r="D50" s="85"/>
      <c r="E50" s="85"/>
      <c r="F50" s="105"/>
      <c r="H50" s="85"/>
      <c r="I50" s="106"/>
      <c r="K50" s="85"/>
      <c r="L50" s="106"/>
      <c r="N50" s="85"/>
      <c r="O50" s="106"/>
      <c r="Q50" s="107"/>
      <c r="T50" s="126" t="s">
        <v>145</v>
      </c>
      <c r="U50" s="106"/>
      <c r="W50" s="107"/>
      <c r="X50" s="106"/>
      <c r="AD50" s="109"/>
      <c r="AE50" s="109"/>
      <c r="AF50" s="119" t="s">
        <v>43</v>
      </c>
      <c r="AG50" s="116"/>
      <c r="AH50" s="85"/>
      <c r="AI50" s="85"/>
      <c r="AJ50" s="85"/>
      <c r="AK50" s="88"/>
    </row>
    <row r="51" spans="1:38" s="75" customFormat="1" ht="286.5" customHeight="1" thickBot="1" x14ac:dyDescent="0.35">
      <c r="B51" s="85"/>
      <c r="C51" s="85"/>
      <c r="D51" s="85"/>
      <c r="E51" s="85"/>
      <c r="F51" s="105"/>
      <c r="H51" s="85"/>
      <c r="I51" s="106"/>
      <c r="K51" s="85"/>
      <c r="L51" s="106"/>
      <c r="N51" s="85"/>
      <c r="O51" s="106"/>
      <c r="Q51" s="107"/>
      <c r="T51" s="125" t="s">
        <v>196</v>
      </c>
      <c r="U51" s="106"/>
      <c r="W51" s="107"/>
      <c r="X51" s="106"/>
      <c r="AD51" s="108">
        <v>10</v>
      </c>
      <c r="AE51" s="109"/>
      <c r="AF51" s="110"/>
      <c r="AG51" s="111" t="s">
        <v>197</v>
      </c>
      <c r="AH51" s="112" t="s">
        <v>198</v>
      </c>
      <c r="AI51" s="112"/>
      <c r="AJ51" s="112"/>
      <c r="AK51" s="114"/>
      <c r="AL51" s="115"/>
    </row>
    <row r="52" spans="1:38" s="75" customFormat="1" thickBot="1" x14ac:dyDescent="0.35">
      <c r="B52" s="85"/>
      <c r="C52" s="85"/>
      <c r="D52" s="85"/>
      <c r="E52" s="85"/>
      <c r="F52" s="105"/>
      <c r="H52" s="85"/>
      <c r="I52" s="106"/>
      <c r="K52" s="85"/>
      <c r="L52" s="106"/>
      <c r="N52" s="85"/>
      <c r="O52" s="106"/>
      <c r="Q52" s="107"/>
      <c r="T52" s="107"/>
      <c r="U52" s="106"/>
      <c r="W52" s="107"/>
      <c r="X52" s="106"/>
      <c r="AD52" s="109"/>
      <c r="AE52" s="109"/>
      <c r="AF52" s="85"/>
      <c r="AG52" s="116"/>
      <c r="AH52" s="85"/>
      <c r="AI52" s="85"/>
      <c r="AJ52" s="85"/>
      <c r="AK52" s="88"/>
    </row>
    <row r="53" spans="1:38" s="75" customFormat="1" thickBot="1" x14ac:dyDescent="0.35">
      <c r="A53" s="75" t="s">
        <v>143</v>
      </c>
      <c r="B53" s="85"/>
      <c r="C53" s="85"/>
      <c r="D53" s="85"/>
      <c r="E53" s="85"/>
      <c r="F53" s="105"/>
      <c r="H53" s="85"/>
      <c r="I53" s="106"/>
      <c r="K53" s="85"/>
      <c r="L53" s="106"/>
      <c r="N53" s="85"/>
      <c r="O53" s="106"/>
      <c r="Q53" s="126" t="s">
        <v>145</v>
      </c>
      <c r="T53" s="107"/>
      <c r="U53" s="106"/>
      <c r="W53" s="107"/>
      <c r="X53" s="106"/>
      <c r="AD53" s="109"/>
      <c r="AE53" s="109"/>
      <c r="AF53" s="85"/>
      <c r="AG53" s="116"/>
      <c r="AH53" s="85"/>
      <c r="AI53" s="85"/>
      <c r="AJ53" s="85"/>
      <c r="AK53" s="88"/>
    </row>
    <row r="54" spans="1:38" s="75" customFormat="1" ht="134.1" customHeight="1" thickBot="1" x14ac:dyDescent="0.35">
      <c r="B54" s="85"/>
      <c r="C54" s="85"/>
      <c r="D54" s="85"/>
      <c r="E54" s="85"/>
      <c r="F54" s="105"/>
      <c r="H54" s="85"/>
      <c r="I54" s="106"/>
      <c r="K54" s="85"/>
      <c r="L54" s="106"/>
      <c r="N54" s="85"/>
      <c r="O54" s="106"/>
      <c r="Q54" s="125" t="s">
        <v>199</v>
      </c>
      <c r="T54" s="107" t="s">
        <v>200</v>
      </c>
      <c r="U54" s="106"/>
      <c r="W54" s="107"/>
      <c r="X54" s="106"/>
      <c r="AD54" s="109"/>
      <c r="AE54" s="109"/>
      <c r="AF54" s="121"/>
      <c r="AG54" s="111"/>
      <c r="AH54" s="112"/>
      <c r="AI54" s="112"/>
      <c r="AJ54" s="112"/>
      <c r="AK54" s="114"/>
      <c r="AL54" s="115"/>
    </row>
    <row r="55" spans="1:38" s="75" customFormat="1" thickBot="1" x14ac:dyDescent="0.35">
      <c r="B55" s="85"/>
      <c r="C55" s="85"/>
      <c r="D55" s="85"/>
      <c r="E55" s="85"/>
      <c r="F55" s="105"/>
      <c r="H55" s="85"/>
      <c r="I55" s="106"/>
      <c r="K55" s="85"/>
      <c r="L55" s="106"/>
      <c r="N55" s="85"/>
      <c r="O55" s="106"/>
      <c r="Q55" s="85"/>
      <c r="T55" s="107"/>
      <c r="U55" s="106"/>
      <c r="W55" s="107"/>
      <c r="X55" s="106"/>
      <c r="AD55" s="109"/>
      <c r="AE55" s="109"/>
      <c r="AF55" s="85"/>
      <c r="AG55" s="82"/>
      <c r="AH55" s="85"/>
      <c r="AI55" s="85"/>
      <c r="AJ55" s="85"/>
      <c r="AK55" s="88"/>
    </row>
    <row r="56" spans="1:38" s="75" customFormat="1" thickBot="1" x14ac:dyDescent="0.35">
      <c r="A56" s="75" t="s">
        <v>143</v>
      </c>
      <c r="B56" s="85"/>
      <c r="C56" s="85"/>
      <c r="D56" s="85"/>
      <c r="E56" s="85"/>
      <c r="F56" s="105"/>
      <c r="H56" s="85"/>
      <c r="I56" s="106"/>
      <c r="K56" s="118" t="s">
        <v>145</v>
      </c>
      <c r="L56" s="106"/>
      <c r="N56" s="118" t="s">
        <v>145</v>
      </c>
      <c r="O56" s="106"/>
      <c r="Q56" s="85"/>
      <c r="U56" s="106"/>
      <c r="X56" s="106"/>
      <c r="AD56" s="109"/>
      <c r="AE56" s="109"/>
      <c r="AF56" s="119" t="s">
        <v>43</v>
      </c>
      <c r="AG56" s="82"/>
      <c r="AH56" s="85"/>
      <c r="AI56" s="85"/>
      <c r="AJ56" s="85"/>
      <c r="AK56" s="88"/>
    </row>
    <row r="57" spans="1:38" s="75" customFormat="1" ht="135" customHeight="1" thickBot="1" x14ac:dyDescent="0.35">
      <c r="B57" s="85"/>
      <c r="C57" s="85"/>
      <c r="D57" s="85"/>
      <c r="E57" s="85"/>
      <c r="F57" s="105"/>
      <c r="H57" s="85"/>
      <c r="I57" s="106"/>
      <c r="K57" s="104" t="s">
        <v>201</v>
      </c>
      <c r="L57" s="106"/>
      <c r="N57" s="104" t="s">
        <v>202</v>
      </c>
      <c r="O57" s="106"/>
      <c r="Q57" s="107"/>
      <c r="U57" s="106"/>
      <c r="X57" s="106"/>
      <c r="AD57" s="108">
        <v>11</v>
      </c>
      <c r="AE57" s="109"/>
      <c r="AF57" s="110"/>
      <c r="AG57" s="111" t="s">
        <v>203</v>
      </c>
      <c r="AH57" s="112" t="s">
        <v>204</v>
      </c>
      <c r="AI57" s="113">
        <v>45747</v>
      </c>
      <c r="AJ57" s="112"/>
      <c r="AK57" s="114"/>
      <c r="AL57" s="115"/>
    </row>
    <row r="58" spans="1:38" s="75" customFormat="1" ht="21" customHeight="1" thickBot="1" x14ac:dyDescent="0.35">
      <c r="B58" s="85"/>
      <c r="C58" s="85"/>
      <c r="D58" s="85"/>
      <c r="E58" s="85"/>
      <c r="F58" s="105"/>
      <c r="H58" s="85"/>
      <c r="I58" s="106"/>
      <c r="K58" s="85"/>
      <c r="L58" s="106"/>
      <c r="N58" s="85"/>
      <c r="O58" s="106"/>
      <c r="Q58" s="85"/>
      <c r="U58" s="106"/>
      <c r="X58" s="106"/>
      <c r="AD58" s="109"/>
      <c r="AE58" s="109"/>
      <c r="AF58" s="85"/>
      <c r="AG58" s="82"/>
      <c r="AH58" s="85"/>
      <c r="AI58" s="85"/>
      <c r="AJ58" s="85"/>
      <c r="AK58" s="88"/>
    </row>
    <row r="59" spans="1:38" s="75" customFormat="1" ht="21" customHeight="1" thickBot="1" x14ac:dyDescent="0.35">
      <c r="A59" s="75" t="s">
        <v>143</v>
      </c>
      <c r="B59" s="85"/>
      <c r="C59" s="85"/>
      <c r="D59" s="85"/>
      <c r="E59" s="118" t="s">
        <v>145</v>
      </c>
      <c r="F59" s="105"/>
      <c r="H59" s="118" t="s">
        <v>145</v>
      </c>
      <c r="I59" s="106"/>
      <c r="K59" s="118" t="s">
        <v>145</v>
      </c>
      <c r="L59" s="106"/>
      <c r="N59" s="85"/>
      <c r="O59" s="106"/>
      <c r="Q59" s="85"/>
      <c r="U59" s="106"/>
      <c r="X59" s="106"/>
      <c r="AD59" s="109"/>
      <c r="AE59" s="109"/>
      <c r="AF59" s="119" t="s">
        <v>152</v>
      </c>
      <c r="AG59" s="82"/>
      <c r="AH59" s="85"/>
      <c r="AI59" s="85"/>
      <c r="AJ59" s="85"/>
      <c r="AK59" s="88"/>
    </row>
    <row r="60" spans="1:38" s="75" customFormat="1" ht="117" customHeight="1" thickBot="1" x14ac:dyDescent="0.35">
      <c r="B60" s="85"/>
      <c r="C60" s="85"/>
      <c r="D60" s="85"/>
      <c r="E60" s="104" t="s">
        <v>205</v>
      </c>
      <c r="F60" s="105"/>
      <c r="H60" s="120" t="s">
        <v>206</v>
      </c>
      <c r="I60" s="106"/>
      <c r="K60" s="104" t="s">
        <v>207</v>
      </c>
      <c r="L60" s="105" t="s">
        <v>155</v>
      </c>
      <c r="N60" s="85"/>
      <c r="O60" s="106"/>
      <c r="Q60" s="85"/>
      <c r="U60" s="106"/>
      <c r="X60" s="106"/>
      <c r="AD60" s="109"/>
      <c r="AE60" s="109"/>
      <c r="AF60" s="110"/>
      <c r="AG60" s="128" t="s">
        <v>208</v>
      </c>
      <c r="AH60" s="112"/>
      <c r="AI60" s="112"/>
      <c r="AJ60" s="112"/>
      <c r="AK60" s="123" t="s">
        <v>209</v>
      </c>
      <c r="AL60" s="115"/>
    </row>
    <row r="61" spans="1:38" s="75" customFormat="1" ht="21" customHeight="1" thickBot="1" x14ac:dyDescent="0.35">
      <c r="B61" s="85"/>
      <c r="C61" s="85"/>
      <c r="D61" s="85"/>
      <c r="E61" s="85"/>
      <c r="F61" s="105"/>
      <c r="H61" s="85"/>
      <c r="I61" s="106"/>
      <c r="K61" s="85"/>
      <c r="L61" s="106"/>
      <c r="N61" s="85"/>
      <c r="O61" s="106"/>
      <c r="Q61" s="85"/>
      <c r="U61" s="106"/>
      <c r="X61" s="106"/>
      <c r="AD61" s="109"/>
      <c r="AE61" s="109"/>
      <c r="AF61" s="85"/>
      <c r="AG61" s="82"/>
      <c r="AH61" s="85"/>
      <c r="AI61" s="85"/>
      <c r="AJ61" s="85"/>
      <c r="AK61" s="88"/>
    </row>
    <row r="62" spans="1:38" s="75" customFormat="1" ht="21" customHeight="1" thickBot="1" x14ac:dyDescent="0.35">
      <c r="A62" s="75" t="s">
        <v>143</v>
      </c>
      <c r="B62" s="85"/>
      <c r="C62" s="85"/>
      <c r="D62" s="85"/>
      <c r="E62" s="85"/>
      <c r="F62" s="105"/>
      <c r="H62" s="85"/>
      <c r="I62" s="106"/>
      <c r="K62" s="118" t="s">
        <v>145</v>
      </c>
      <c r="L62" s="106"/>
      <c r="N62" s="85"/>
      <c r="O62" s="106"/>
      <c r="Q62" s="85"/>
      <c r="U62" s="106"/>
      <c r="X62" s="106"/>
      <c r="AD62" s="109"/>
      <c r="AE62" s="109"/>
      <c r="AF62" s="119" t="s">
        <v>43</v>
      </c>
      <c r="AG62" s="81"/>
      <c r="AH62" s="85"/>
      <c r="AI62" s="85"/>
      <c r="AJ62" s="85"/>
      <c r="AK62" s="88"/>
    </row>
    <row r="63" spans="1:38" s="75" customFormat="1" ht="138.94999999999999" customHeight="1" thickBot="1" x14ac:dyDescent="0.35">
      <c r="B63" s="85"/>
      <c r="C63" s="85"/>
      <c r="D63" s="85"/>
      <c r="E63" s="85"/>
      <c r="F63" s="105"/>
      <c r="H63" s="85"/>
      <c r="I63" s="106"/>
      <c r="K63" s="104" t="s">
        <v>210</v>
      </c>
      <c r="L63" s="106"/>
      <c r="N63" s="85"/>
      <c r="O63" s="106"/>
      <c r="Q63" s="85"/>
      <c r="U63" s="106"/>
      <c r="X63" s="106"/>
      <c r="AD63" s="108">
        <v>12</v>
      </c>
      <c r="AE63" s="109"/>
      <c r="AF63" s="110"/>
      <c r="AG63" s="112" t="s">
        <v>211</v>
      </c>
      <c r="AH63" s="129"/>
      <c r="AI63" s="112"/>
      <c r="AJ63" s="112"/>
      <c r="AK63" s="114"/>
      <c r="AL63" s="115"/>
    </row>
    <row r="64" spans="1:38" s="75" customFormat="1" ht="21" customHeight="1" thickBot="1" x14ac:dyDescent="0.35">
      <c r="E64" s="85"/>
      <c r="F64" s="105"/>
      <c r="H64" s="85"/>
      <c r="I64" s="106"/>
      <c r="L64" s="106"/>
      <c r="O64" s="106"/>
      <c r="U64" s="106"/>
      <c r="X64" s="106"/>
      <c r="AD64" s="109"/>
      <c r="AE64" s="109"/>
      <c r="AF64" s="82"/>
      <c r="AG64" s="82"/>
      <c r="AH64" s="85"/>
      <c r="AI64" s="85"/>
      <c r="AJ64" s="85"/>
      <c r="AK64" s="88"/>
    </row>
    <row r="65" spans="1:39" s="75" customFormat="1" ht="21" customHeight="1" thickBot="1" x14ac:dyDescent="0.35">
      <c r="A65" s="75" t="s">
        <v>143</v>
      </c>
      <c r="E65" s="85"/>
      <c r="F65" s="105"/>
      <c r="H65" s="85"/>
      <c r="I65" s="106"/>
      <c r="K65" s="102" t="s">
        <v>145</v>
      </c>
      <c r="L65" s="106"/>
      <c r="O65" s="106"/>
      <c r="U65" s="106"/>
      <c r="X65" s="106"/>
      <c r="AD65" s="109"/>
      <c r="AE65" s="109"/>
      <c r="AF65" s="96" t="s">
        <v>152</v>
      </c>
      <c r="AG65" s="82"/>
      <c r="AH65" s="85"/>
      <c r="AI65" s="85"/>
      <c r="AJ65" s="85"/>
      <c r="AK65" s="88"/>
    </row>
    <row r="66" spans="1:39" s="75" customFormat="1" ht="96.95" customHeight="1" thickBot="1" x14ac:dyDescent="0.35">
      <c r="E66" s="85"/>
      <c r="F66" s="105"/>
      <c r="H66" s="85"/>
      <c r="I66" s="106"/>
      <c r="K66" s="104" t="s">
        <v>212</v>
      </c>
      <c r="L66" s="105" t="s">
        <v>155</v>
      </c>
      <c r="N66" s="85"/>
      <c r="O66" s="106"/>
      <c r="U66" s="106"/>
      <c r="X66" s="106"/>
      <c r="AD66" s="109"/>
      <c r="AE66" s="109"/>
      <c r="AF66" s="130"/>
      <c r="AG66" s="112" t="s">
        <v>213</v>
      </c>
      <c r="AH66" s="112"/>
      <c r="AI66" s="112"/>
      <c r="AJ66" s="112"/>
      <c r="AK66" s="123" t="s">
        <v>214</v>
      </c>
      <c r="AL66" s="115"/>
    </row>
    <row r="67" spans="1:39" s="75" customFormat="1" ht="21" customHeight="1" thickBot="1" x14ac:dyDescent="0.35">
      <c r="E67" s="85"/>
      <c r="F67" s="105"/>
      <c r="H67" s="85"/>
      <c r="I67" s="106"/>
      <c r="K67" s="85"/>
      <c r="L67" s="106"/>
      <c r="O67" s="106"/>
      <c r="U67" s="106"/>
      <c r="X67" s="106"/>
      <c r="AD67" s="109"/>
      <c r="AE67" s="109"/>
      <c r="AF67" s="82"/>
      <c r="AG67" s="82"/>
      <c r="AH67" s="85"/>
      <c r="AI67" s="85"/>
      <c r="AJ67" s="85"/>
      <c r="AK67" s="88"/>
    </row>
    <row r="68" spans="1:39" s="75" customFormat="1" ht="21" customHeight="1" thickBot="1" x14ac:dyDescent="0.35">
      <c r="A68" s="75" t="s">
        <v>143</v>
      </c>
      <c r="E68" s="85"/>
      <c r="F68" s="105"/>
      <c r="H68" s="118" t="s">
        <v>145</v>
      </c>
      <c r="I68" s="106"/>
      <c r="K68" s="81"/>
      <c r="L68" s="106"/>
      <c r="N68" s="81"/>
      <c r="O68" s="106"/>
      <c r="Q68" s="81"/>
      <c r="R68" s="81"/>
      <c r="S68" s="81"/>
      <c r="T68" s="81"/>
      <c r="U68" s="106"/>
      <c r="W68" s="81"/>
      <c r="X68" s="106"/>
      <c r="Z68" s="81"/>
      <c r="AA68" s="81"/>
      <c r="AB68" s="81"/>
      <c r="AC68" s="81"/>
      <c r="AD68" s="109"/>
      <c r="AE68" s="109"/>
      <c r="AF68" s="96" t="s">
        <v>43</v>
      </c>
      <c r="AG68" s="82"/>
      <c r="AH68" s="85"/>
      <c r="AI68" s="85"/>
      <c r="AJ68" s="85"/>
      <c r="AK68" s="88"/>
    </row>
    <row r="69" spans="1:39" s="75" customFormat="1" ht="192" customHeight="1" thickBot="1" x14ac:dyDescent="0.35">
      <c r="E69" s="85"/>
      <c r="F69" s="105"/>
      <c r="H69" s="120" t="s">
        <v>215</v>
      </c>
      <c r="I69" s="106"/>
      <c r="K69" s="85"/>
      <c r="L69" s="106"/>
      <c r="N69" s="85"/>
      <c r="O69" s="106"/>
      <c r="Q69" s="85"/>
      <c r="R69" s="85"/>
      <c r="S69" s="85"/>
      <c r="T69" s="85"/>
      <c r="U69" s="106"/>
      <c r="W69" s="85"/>
      <c r="X69" s="106"/>
      <c r="Z69" s="85"/>
      <c r="AA69" s="85"/>
      <c r="AB69" s="85"/>
      <c r="AC69" s="85"/>
      <c r="AD69" s="108">
        <v>13</v>
      </c>
      <c r="AE69" s="109"/>
      <c r="AF69" s="130"/>
      <c r="AG69" s="112" t="s">
        <v>216</v>
      </c>
      <c r="AH69" s="112"/>
      <c r="AI69" s="112"/>
      <c r="AJ69" s="112"/>
      <c r="AK69" s="114"/>
      <c r="AL69" s="115"/>
    </row>
    <row r="70" spans="1:39" s="75" customFormat="1" ht="21" customHeight="1" x14ac:dyDescent="0.3">
      <c r="E70" s="85"/>
      <c r="F70" s="105"/>
      <c r="H70" s="85"/>
      <c r="I70" s="106"/>
      <c r="K70" s="85"/>
      <c r="L70" s="106"/>
      <c r="N70" s="85"/>
      <c r="O70" s="106"/>
      <c r="Q70" s="85"/>
      <c r="R70" s="85"/>
      <c r="S70" s="85"/>
      <c r="T70" s="85"/>
      <c r="U70" s="106"/>
      <c r="W70" s="85"/>
      <c r="X70" s="106"/>
      <c r="Z70" s="85"/>
      <c r="AA70" s="85"/>
      <c r="AB70" s="85"/>
      <c r="AC70" s="85"/>
      <c r="AD70" s="109"/>
      <c r="AE70" s="109"/>
      <c r="AF70" s="82"/>
      <c r="AG70" s="82"/>
      <c r="AH70" s="85"/>
      <c r="AI70" s="85"/>
      <c r="AJ70" s="85"/>
      <c r="AK70" s="88"/>
    </row>
    <row r="71" spans="1:39" s="75" customFormat="1" ht="21" customHeight="1" x14ac:dyDescent="0.3">
      <c r="A71" s="75" t="s">
        <v>143</v>
      </c>
      <c r="E71" s="85"/>
      <c r="F71" s="105"/>
      <c r="H71" s="85"/>
      <c r="I71" s="106"/>
      <c r="K71" s="85"/>
      <c r="L71" s="106"/>
      <c r="N71" s="85"/>
      <c r="O71" s="106"/>
      <c r="Q71" s="85"/>
      <c r="R71" s="85"/>
      <c r="S71" s="85"/>
      <c r="T71" s="85"/>
      <c r="U71" s="106"/>
      <c r="W71" s="85"/>
      <c r="X71" s="106"/>
      <c r="Z71" s="85"/>
      <c r="AA71" s="85"/>
      <c r="AB71" s="85"/>
      <c r="AC71" s="85"/>
      <c r="AD71" s="109"/>
      <c r="AE71" s="109"/>
      <c r="AF71" s="82"/>
      <c r="AG71" s="82"/>
      <c r="AH71" s="85"/>
      <c r="AI71" s="85"/>
      <c r="AJ71" s="85"/>
      <c r="AK71" s="88"/>
    </row>
    <row r="72" spans="1:39" s="75" customFormat="1" ht="21" customHeight="1" x14ac:dyDescent="0.3">
      <c r="E72" s="85"/>
      <c r="F72" s="105"/>
      <c r="H72" s="85"/>
      <c r="I72" s="105"/>
      <c r="K72" s="85"/>
      <c r="L72" s="106"/>
      <c r="N72" s="85"/>
      <c r="O72" s="106"/>
      <c r="Q72" s="85"/>
      <c r="R72" s="85"/>
      <c r="S72" s="85"/>
      <c r="T72" s="85"/>
      <c r="U72" s="106"/>
      <c r="W72" s="85"/>
      <c r="X72" s="106"/>
      <c r="Z72" s="85"/>
      <c r="AA72" s="85"/>
      <c r="AB72" s="85"/>
      <c r="AC72" s="85"/>
      <c r="AD72" s="109"/>
      <c r="AE72" s="109"/>
      <c r="AF72" s="82"/>
      <c r="AG72" s="131" t="s">
        <v>217</v>
      </c>
      <c r="AH72" s="85"/>
      <c r="AI72" s="85"/>
      <c r="AJ72" s="85"/>
      <c r="AK72" s="88"/>
    </row>
    <row r="73" spans="1:39" s="75" customFormat="1" ht="21" customHeight="1" x14ac:dyDescent="0.3">
      <c r="E73" s="85"/>
      <c r="F73" s="105"/>
      <c r="H73" s="85"/>
      <c r="I73" s="106"/>
      <c r="K73" s="85"/>
      <c r="L73" s="106"/>
      <c r="N73" s="85"/>
      <c r="O73" s="106"/>
      <c r="Q73" s="85"/>
      <c r="R73" s="85"/>
      <c r="S73" s="85"/>
      <c r="T73" s="85"/>
      <c r="U73" s="106"/>
      <c r="W73" s="85"/>
      <c r="X73" s="106"/>
      <c r="Z73" s="85"/>
      <c r="AA73" s="85"/>
      <c r="AB73" s="85"/>
      <c r="AC73" s="85"/>
      <c r="AD73" s="109"/>
      <c r="AE73" s="109"/>
      <c r="AF73" s="82"/>
      <c r="AG73" s="131" t="s">
        <v>218</v>
      </c>
      <c r="AH73" s="85"/>
      <c r="AI73" s="85"/>
      <c r="AJ73" s="85"/>
      <c r="AK73" s="88"/>
    </row>
    <row r="74" spans="1:39" s="75" customFormat="1" ht="21" customHeight="1" x14ac:dyDescent="0.3">
      <c r="A74" s="75" t="s">
        <v>143</v>
      </c>
      <c r="E74" s="85"/>
      <c r="F74" s="105"/>
      <c r="H74" s="85"/>
      <c r="I74" s="106"/>
      <c r="K74" s="85"/>
      <c r="L74" s="106"/>
      <c r="N74" s="85"/>
      <c r="O74" s="106"/>
      <c r="Q74" s="85"/>
      <c r="R74" s="85"/>
      <c r="S74" s="85"/>
      <c r="T74" s="85"/>
      <c r="U74" s="106"/>
      <c r="W74" s="85"/>
      <c r="X74" s="106"/>
      <c r="Z74" s="85"/>
      <c r="AA74" s="85"/>
      <c r="AB74" s="85"/>
      <c r="AC74" s="85"/>
      <c r="AD74" s="85"/>
      <c r="AE74" s="85"/>
      <c r="AF74" s="109"/>
      <c r="AG74" s="131" t="s">
        <v>219</v>
      </c>
      <c r="AH74" s="82"/>
      <c r="AI74" s="85"/>
      <c r="AJ74" s="85"/>
      <c r="AK74" s="85"/>
      <c r="AL74" s="85"/>
      <c r="AM74" s="88"/>
    </row>
    <row r="75" spans="1:39" s="75" customFormat="1" ht="21" customHeight="1" x14ac:dyDescent="0.3">
      <c r="E75" s="85"/>
      <c r="F75" s="105"/>
      <c r="H75" s="85"/>
      <c r="I75" s="106"/>
      <c r="K75" s="85"/>
      <c r="L75" s="106"/>
      <c r="N75" s="85"/>
      <c r="O75" s="106"/>
      <c r="Q75" s="85"/>
      <c r="R75" s="85"/>
      <c r="S75" s="85"/>
      <c r="T75" s="85"/>
      <c r="U75" s="106"/>
      <c r="W75" s="85"/>
      <c r="X75" s="106"/>
      <c r="Z75" s="85"/>
      <c r="AA75" s="85"/>
      <c r="AB75" s="85"/>
      <c r="AC75" s="85"/>
      <c r="AD75" s="85"/>
      <c r="AE75" s="85"/>
      <c r="AF75" s="109"/>
      <c r="AG75" s="82"/>
      <c r="AH75" s="82"/>
      <c r="AI75" s="85"/>
      <c r="AJ75" s="85"/>
      <c r="AK75" s="85"/>
      <c r="AL75" s="85"/>
      <c r="AM75" s="88"/>
    </row>
    <row r="76" spans="1:39" s="75" customFormat="1" ht="21" customHeight="1" x14ac:dyDescent="0.3">
      <c r="E76" s="85"/>
      <c r="F76" s="105"/>
      <c r="H76" s="85"/>
      <c r="I76" s="106"/>
      <c r="K76" s="85"/>
      <c r="L76" s="106"/>
      <c r="N76" s="85"/>
      <c r="O76" s="106"/>
      <c r="Q76" s="85"/>
      <c r="R76" s="85"/>
      <c r="S76" s="85"/>
      <c r="T76" s="85"/>
      <c r="U76" s="106"/>
      <c r="W76" s="85"/>
      <c r="X76" s="106"/>
      <c r="Z76" s="85"/>
      <c r="AA76" s="85"/>
      <c r="AB76" s="85"/>
      <c r="AC76" s="85"/>
      <c r="AD76" s="109"/>
      <c r="AE76" s="109"/>
      <c r="AF76" s="82"/>
      <c r="AG76" s="82"/>
      <c r="AH76" s="85"/>
      <c r="AI76" s="85"/>
      <c r="AJ76" s="85"/>
      <c r="AK76" s="88"/>
    </row>
    <row r="77" spans="1:39" s="75" customFormat="1" ht="21" customHeight="1" x14ac:dyDescent="0.3">
      <c r="A77" s="75" t="s">
        <v>143</v>
      </c>
      <c r="E77" s="85"/>
      <c r="F77" s="105"/>
      <c r="H77" s="85"/>
      <c r="I77" s="106"/>
      <c r="K77" s="85"/>
      <c r="L77" s="106"/>
      <c r="N77" s="85"/>
      <c r="O77" s="106"/>
      <c r="Q77" s="85"/>
      <c r="R77" s="85"/>
      <c r="S77" s="85"/>
      <c r="T77" s="85"/>
      <c r="U77" s="106"/>
      <c r="W77" s="85"/>
      <c r="X77" s="106"/>
      <c r="Z77" s="85"/>
      <c r="AA77" s="85"/>
      <c r="AB77" s="85"/>
      <c r="AC77" s="85"/>
      <c r="AD77" s="109"/>
      <c r="AE77" s="109"/>
      <c r="AF77" s="82"/>
      <c r="AG77" s="82"/>
      <c r="AH77" s="85"/>
      <c r="AI77" s="85"/>
      <c r="AJ77" s="85"/>
      <c r="AK77" s="88"/>
    </row>
    <row r="78" spans="1:39" s="75" customFormat="1" ht="21" customHeight="1" x14ac:dyDescent="0.3">
      <c r="E78" s="85"/>
      <c r="F78" s="105"/>
      <c r="H78" s="85"/>
      <c r="I78" s="106"/>
      <c r="K78" s="85"/>
      <c r="L78" s="106"/>
      <c r="N78" s="85"/>
      <c r="O78" s="106"/>
      <c r="Q78" s="85"/>
      <c r="R78" s="85"/>
      <c r="S78" s="85"/>
      <c r="T78" s="85"/>
      <c r="U78" s="106"/>
      <c r="W78" s="85"/>
      <c r="X78" s="106"/>
      <c r="Z78" s="85"/>
      <c r="AA78" s="85"/>
      <c r="AB78" s="85"/>
      <c r="AC78" s="85"/>
      <c r="AD78" s="109"/>
      <c r="AE78" s="109"/>
      <c r="AF78" s="82"/>
      <c r="AG78" s="82"/>
      <c r="AH78" s="85"/>
      <c r="AI78" s="85"/>
      <c r="AJ78" s="85"/>
      <c r="AK78" s="88"/>
    </row>
    <row r="79" spans="1:39" s="75" customFormat="1" ht="21" customHeight="1" x14ac:dyDescent="0.3">
      <c r="E79" s="85"/>
      <c r="F79" s="105"/>
      <c r="H79" s="85"/>
      <c r="I79" s="106"/>
      <c r="K79" s="85"/>
      <c r="L79" s="106"/>
      <c r="N79" s="85"/>
      <c r="O79" s="106"/>
      <c r="Q79" s="85"/>
      <c r="R79" s="85"/>
      <c r="S79" s="85"/>
      <c r="T79" s="85"/>
      <c r="U79" s="106"/>
      <c r="W79" s="85"/>
      <c r="X79" s="106"/>
      <c r="Z79" s="85"/>
      <c r="AA79" s="85"/>
      <c r="AB79" s="85"/>
      <c r="AC79" s="85"/>
      <c r="AD79" s="109"/>
      <c r="AE79" s="109"/>
      <c r="AF79" s="82"/>
      <c r="AG79" s="82"/>
      <c r="AH79" s="85"/>
      <c r="AI79" s="85"/>
      <c r="AJ79" s="85"/>
      <c r="AK79" s="88"/>
    </row>
    <row r="80" spans="1:39" s="75" customFormat="1" ht="21" customHeight="1" x14ac:dyDescent="0.3">
      <c r="A80" s="75" t="s">
        <v>143</v>
      </c>
      <c r="E80" s="85"/>
      <c r="F80" s="105"/>
      <c r="H80" s="85"/>
      <c r="I80" s="106"/>
      <c r="K80" s="85"/>
      <c r="L80" s="106"/>
      <c r="N80" s="85"/>
      <c r="O80" s="106"/>
      <c r="Q80" s="85"/>
      <c r="R80" s="85"/>
      <c r="S80" s="85"/>
      <c r="T80" s="85"/>
      <c r="U80" s="106"/>
      <c r="W80" s="85"/>
      <c r="X80" s="106"/>
      <c r="Z80" s="85"/>
      <c r="AA80" s="85"/>
      <c r="AB80" s="85"/>
      <c r="AC80" s="85"/>
      <c r="AD80" s="109"/>
      <c r="AE80" s="109"/>
      <c r="AF80" s="82"/>
      <c r="AG80" s="82"/>
      <c r="AH80" s="85"/>
      <c r="AI80" s="85"/>
      <c r="AJ80" s="85"/>
      <c r="AK80" s="88"/>
    </row>
    <row r="81" spans="1:37" s="75" customFormat="1" ht="21" customHeight="1" x14ac:dyDescent="0.3">
      <c r="E81" s="85"/>
      <c r="F81" s="105"/>
      <c r="H81" s="85"/>
      <c r="I81" s="106"/>
      <c r="K81" s="85"/>
      <c r="L81" s="106"/>
      <c r="N81" s="85"/>
      <c r="O81" s="106"/>
      <c r="Q81" s="85"/>
      <c r="R81" s="85"/>
      <c r="S81" s="85"/>
      <c r="T81" s="85"/>
      <c r="U81" s="106"/>
      <c r="W81" s="85"/>
      <c r="X81" s="106"/>
      <c r="Z81" s="85"/>
      <c r="AA81" s="85"/>
      <c r="AB81" s="85"/>
      <c r="AC81" s="85"/>
      <c r="AD81" s="109"/>
      <c r="AE81" s="109"/>
      <c r="AF81" s="82"/>
      <c r="AG81" s="82"/>
      <c r="AH81" s="85"/>
      <c r="AI81" s="85"/>
      <c r="AJ81" s="85"/>
      <c r="AK81" s="88"/>
    </row>
    <row r="82" spans="1:37" s="75" customFormat="1" ht="21" customHeight="1" x14ac:dyDescent="0.3">
      <c r="E82" s="85"/>
      <c r="F82" s="105"/>
      <c r="H82" s="85"/>
      <c r="I82" s="106"/>
      <c r="L82" s="106"/>
      <c r="O82" s="106"/>
      <c r="U82" s="106"/>
      <c r="X82" s="106"/>
      <c r="AD82" s="109"/>
      <c r="AE82" s="82"/>
      <c r="AF82" s="85"/>
      <c r="AG82" s="82"/>
      <c r="AH82" s="85"/>
      <c r="AI82" s="85"/>
      <c r="AJ82" s="88"/>
    </row>
    <row r="83" spans="1:37" s="75" customFormat="1" ht="21" customHeight="1" x14ac:dyDescent="0.3">
      <c r="A83" s="75" t="s">
        <v>143</v>
      </c>
      <c r="E83" s="85"/>
      <c r="F83" s="105"/>
      <c r="H83" s="85"/>
      <c r="I83" s="106"/>
      <c r="L83" s="106"/>
      <c r="O83" s="106"/>
      <c r="U83" s="106"/>
      <c r="X83" s="106"/>
      <c r="AD83" s="109"/>
      <c r="AE83" s="82"/>
      <c r="AF83" s="85"/>
      <c r="AG83" s="82"/>
      <c r="AH83" s="85"/>
      <c r="AI83" s="85"/>
      <c r="AJ83" s="88"/>
    </row>
    <row r="84" spans="1:37" s="75" customFormat="1" ht="21" customHeight="1" x14ac:dyDescent="0.3">
      <c r="E84" s="85"/>
      <c r="F84" s="105"/>
      <c r="H84" s="85"/>
      <c r="I84" s="105"/>
      <c r="L84" s="106"/>
      <c r="O84" s="106"/>
      <c r="U84" s="106"/>
      <c r="X84" s="106"/>
      <c r="AD84" s="109"/>
      <c r="AE84" s="82"/>
      <c r="AF84" s="85"/>
      <c r="AG84" s="82"/>
      <c r="AH84" s="85"/>
      <c r="AI84" s="85"/>
      <c r="AJ84" s="88"/>
    </row>
    <row r="85" spans="1:37" s="75" customFormat="1" ht="21" customHeight="1" x14ac:dyDescent="0.3">
      <c r="E85" s="85"/>
      <c r="F85" s="105"/>
      <c r="H85" s="85"/>
      <c r="I85" s="106"/>
      <c r="L85" s="106"/>
      <c r="O85" s="106"/>
      <c r="U85" s="106"/>
      <c r="X85" s="106"/>
      <c r="AD85" s="109"/>
      <c r="AE85" s="82"/>
      <c r="AF85" s="85"/>
      <c r="AG85" s="82"/>
      <c r="AH85" s="85"/>
      <c r="AI85" s="85"/>
      <c r="AJ85" s="88"/>
    </row>
    <row r="86" spans="1:37" s="75" customFormat="1" ht="21" customHeight="1" x14ac:dyDescent="0.3">
      <c r="A86" s="75" t="s">
        <v>143</v>
      </c>
      <c r="E86" s="85"/>
      <c r="F86" s="105"/>
      <c r="H86" s="85"/>
      <c r="I86" s="106"/>
      <c r="L86" s="106"/>
      <c r="O86" s="106"/>
      <c r="U86" s="106"/>
      <c r="X86" s="106"/>
      <c r="AD86" s="109"/>
      <c r="AE86" s="82"/>
      <c r="AF86" s="85"/>
      <c r="AG86" s="82"/>
      <c r="AH86" s="85"/>
      <c r="AI86" s="85"/>
      <c r="AJ86" s="88"/>
    </row>
    <row r="87" spans="1:37" s="75" customFormat="1" ht="21" customHeight="1" x14ac:dyDescent="0.3">
      <c r="E87" s="85"/>
      <c r="F87" s="105"/>
      <c r="H87" s="85"/>
      <c r="I87" s="106"/>
      <c r="L87" s="106"/>
      <c r="O87" s="106"/>
      <c r="U87" s="106"/>
      <c r="X87" s="106"/>
      <c r="AD87" s="109"/>
      <c r="AE87" s="82"/>
      <c r="AF87" s="85"/>
      <c r="AG87" s="82"/>
      <c r="AH87" s="85"/>
      <c r="AI87" s="85"/>
      <c r="AJ87" s="88"/>
    </row>
    <row r="88" spans="1:37" s="75" customFormat="1" ht="21" customHeight="1" x14ac:dyDescent="0.3">
      <c r="E88" s="85"/>
      <c r="F88" s="105"/>
      <c r="H88" s="85"/>
      <c r="I88" s="106"/>
      <c r="L88" s="106"/>
      <c r="O88" s="106"/>
      <c r="U88" s="106"/>
      <c r="X88" s="106"/>
      <c r="AD88" s="109"/>
      <c r="AE88" s="82"/>
      <c r="AF88" s="85"/>
      <c r="AG88" s="82"/>
      <c r="AH88" s="85"/>
      <c r="AI88" s="85"/>
      <c r="AJ88" s="88"/>
    </row>
    <row r="89" spans="1:37" s="75" customFormat="1" ht="21" customHeight="1" x14ac:dyDescent="0.3">
      <c r="A89" s="75" t="s">
        <v>143</v>
      </c>
      <c r="E89" s="85"/>
      <c r="F89" s="105"/>
      <c r="H89" s="85"/>
      <c r="I89" s="106"/>
      <c r="K89" s="81"/>
      <c r="L89" s="106"/>
      <c r="O89" s="106"/>
      <c r="U89" s="106"/>
      <c r="X89" s="106"/>
      <c r="AD89" s="109"/>
      <c r="AE89" s="82"/>
      <c r="AF89" s="85"/>
      <c r="AG89" s="82"/>
      <c r="AH89" s="85"/>
      <c r="AI89" s="85"/>
      <c r="AJ89" s="88"/>
    </row>
    <row r="90" spans="1:37" s="75" customFormat="1" ht="21" customHeight="1" x14ac:dyDescent="0.3">
      <c r="E90" s="85"/>
      <c r="F90" s="105"/>
      <c r="H90" s="85"/>
      <c r="I90" s="106"/>
      <c r="K90" s="85"/>
      <c r="L90" s="106"/>
      <c r="O90" s="106"/>
      <c r="U90" s="106"/>
      <c r="X90" s="106"/>
      <c r="AD90" s="109"/>
      <c r="AE90" s="82"/>
      <c r="AF90" s="85"/>
      <c r="AG90" s="82"/>
      <c r="AH90" s="85"/>
      <c r="AI90" s="85"/>
      <c r="AJ90" s="88"/>
    </row>
    <row r="91" spans="1:37" s="75" customFormat="1" ht="21" customHeight="1" x14ac:dyDescent="0.3">
      <c r="E91" s="85"/>
      <c r="F91" s="105"/>
      <c r="H91" s="85"/>
      <c r="I91" s="106"/>
      <c r="K91" s="85"/>
      <c r="L91" s="106"/>
      <c r="O91" s="106"/>
      <c r="U91" s="106"/>
      <c r="X91" s="106"/>
      <c r="AD91" s="109"/>
      <c r="AE91" s="82"/>
      <c r="AF91" s="85"/>
      <c r="AG91" s="82"/>
      <c r="AH91" s="85"/>
      <c r="AI91" s="85"/>
      <c r="AJ91" s="88"/>
    </row>
    <row r="92" spans="1:37" s="75" customFormat="1" ht="21" customHeight="1" x14ac:dyDescent="0.3">
      <c r="A92" s="75" t="s">
        <v>143</v>
      </c>
      <c r="E92" s="85"/>
      <c r="F92" s="105"/>
      <c r="H92" s="85"/>
      <c r="I92" s="106"/>
      <c r="K92" s="85"/>
      <c r="L92" s="106"/>
      <c r="O92" s="106"/>
      <c r="U92" s="106"/>
      <c r="X92" s="106"/>
      <c r="AD92" s="109"/>
      <c r="AE92" s="82"/>
      <c r="AF92" s="85"/>
      <c r="AG92" s="82"/>
      <c r="AH92" s="85"/>
      <c r="AI92" s="85"/>
      <c r="AJ92" s="88"/>
    </row>
    <row r="93" spans="1:37" s="75" customFormat="1" ht="21" customHeight="1" x14ac:dyDescent="0.3">
      <c r="E93" s="85"/>
      <c r="F93" s="105"/>
      <c r="H93" s="85"/>
      <c r="I93" s="106"/>
      <c r="K93" s="85"/>
      <c r="L93" s="106"/>
      <c r="O93" s="106"/>
      <c r="U93" s="106"/>
      <c r="X93" s="106"/>
      <c r="AD93" s="109"/>
      <c r="AE93" s="82"/>
      <c r="AF93" s="85"/>
      <c r="AG93" s="82"/>
      <c r="AH93" s="85"/>
      <c r="AI93" s="85"/>
      <c r="AJ93" s="88"/>
    </row>
    <row r="94" spans="1:37" s="75" customFormat="1" ht="21" customHeight="1" x14ac:dyDescent="0.3">
      <c r="E94" s="85"/>
      <c r="F94" s="105"/>
      <c r="H94" s="85"/>
      <c r="I94" s="106"/>
      <c r="K94" s="85"/>
      <c r="L94" s="106"/>
      <c r="O94" s="106"/>
      <c r="U94" s="106"/>
      <c r="X94" s="106"/>
      <c r="AD94" s="109"/>
      <c r="AE94" s="82"/>
      <c r="AF94" s="85"/>
      <c r="AG94" s="82"/>
      <c r="AH94" s="85"/>
      <c r="AI94" s="85"/>
      <c r="AJ94" s="88"/>
    </row>
    <row r="95" spans="1:37" s="75" customFormat="1" ht="21" customHeight="1" x14ac:dyDescent="0.3">
      <c r="A95" s="75" t="s">
        <v>143</v>
      </c>
      <c r="E95" s="85"/>
      <c r="F95" s="105"/>
      <c r="H95" s="85"/>
      <c r="I95" s="106"/>
      <c r="K95" s="85"/>
      <c r="L95" s="106"/>
      <c r="O95" s="106"/>
      <c r="U95" s="106"/>
      <c r="X95" s="106"/>
      <c r="AD95" s="109"/>
      <c r="AE95" s="82"/>
      <c r="AF95" s="85"/>
      <c r="AG95" s="82"/>
      <c r="AH95" s="85"/>
      <c r="AI95" s="85"/>
      <c r="AJ95" s="88"/>
    </row>
    <row r="96" spans="1:37" s="75" customFormat="1" ht="21" customHeight="1" x14ac:dyDescent="0.3">
      <c r="E96" s="85"/>
      <c r="F96" s="105"/>
      <c r="H96" s="85"/>
      <c r="I96" s="106"/>
      <c r="K96" s="85"/>
      <c r="L96" s="106"/>
      <c r="O96" s="106"/>
      <c r="U96" s="106"/>
      <c r="X96" s="106"/>
      <c r="AD96" s="109"/>
      <c r="AE96" s="82"/>
      <c r="AF96" s="85"/>
      <c r="AG96" s="82"/>
      <c r="AH96" s="85"/>
      <c r="AI96" s="85"/>
      <c r="AJ96" s="88"/>
    </row>
    <row r="97" spans="1:36" s="75" customFormat="1" ht="21" customHeight="1" x14ac:dyDescent="0.3">
      <c r="E97" s="85"/>
      <c r="F97" s="105"/>
      <c r="H97" s="85"/>
      <c r="I97" s="106"/>
      <c r="K97" s="85"/>
      <c r="L97" s="106"/>
      <c r="O97" s="106"/>
      <c r="U97" s="106"/>
      <c r="X97" s="106"/>
      <c r="AD97" s="109"/>
      <c r="AE97" s="82"/>
      <c r="AF97" s="85"/>
      <c r="AG97" s="82"/>
      <c r="AH97" s="85"/>
      <c r="AI97" s="85"/>
      <c r="AJ97" s="88"/>
    </row>
    <row r="98" spans="1:36" s="75" customFormat="1" ht="21" customHeight="1" x14ac:dyDescent="0.3">
      <c r="A98" s="75" t="s">
        <v>143</v>
      </c>
      <c r="E98" s="85"/>
      <c r="F98" s="105"/>
      <c r="H98" s="85"/>
      <c r="I98" s="106"/>
      <c r="K98" s="85"/>
      <c r="L98" s="106"/>
      <c r="O98" s="106"/>
      <c r="U98" s="106"/>
      <c r="X98" s="106"/>
      <c r="AD98" s="109"/>
      <c r="AE98" s="82"/>
      <c r="AF98" s="85"/>
      <c r="AG98" s="82"/>
      <c r="AH98" s="85"/>
      <c r="AI98" s="85"/>
      <c r="AJ98" s="88"/>
    </row>
    <row r="99" spans="1:36" s="75" customFormat="1" ht="21" customHeight="1" x14ac:dyDescent="0.3">
      <c r="E99" s="85"/>
      <c r="F99" s="105"/>
      <c r="H99" s="85"/>
      <c r="I99" s="106"/>
      <c r="K99" s="85"/>
      <c r="L99" s="106"/>
      <c r="O99" s="106"/>
      <c r="U99" s="106"/>
      <c r="X99" s="106"/>
      <c r="AD99" s="109"/>
      <c r="AE99" s="82"/>
      <c r="AF99" s="85"/>
      <c r="AG99" s="82"/>
      <c r="AH99" s="85"/>
      <c r="AI99" s="85"/>
      <c r="AJ99" s="88"/>
    </row>
    <row r="100" spans="1:36" s="75" customFormat="1" ht="21" customHeight="1" x14ac:dyDescent="0.3">
      <c r="E100" s="85"/>
      <c r="F100" s="105"/>
      <c r="H100" s="85"/>
      <c r="I100" s="106"/>
      <c r="L100" s="106"/>
      <c r="O100" s="106"/>
      <c r="U100" s="106"/>
      <c r="X100" s="106"/>
      <c r="AD100" s="109"/>
      <c r="AE100" s="82"/>
      <c r="AF100" s="85"/>
      <c r="AG100" s="82"/>
      <c r="AH100" s="85"/>
      <c r="AI100" s="85"/>
      <c r="AJ100" s="88"/>
    </row>
    <row r="101" spans="1:36" s="75" customFormat="1" ht="21" customHeight="1" x14ac:dyDescent="0.3">
      <c r="E101" s="85"/>
      <c r="F101" s="105"/>
      <c r="H101" s="85"/>
      <c r="I101" s="106"/>
      <c r="K101" s="81"/>
      <c r="L101" s="106"/>
      <c r="O101" s="106"/>
      <c r="U101" s="106"/>
      <c r="X101" s="106"/>
      <c r="AD101" s="109"/>
      <c r="AE101" s="82"/>
      <c r="AF101" s="85"/>
      <c r="AG101" s="82"/>
      <c r="AH101" s="85"/>
      <c r="AI101" s="85"/>
      <c r="AJ101" s="88"/>
    </row>
    <row r="102" spans="1:36" s="75" customFormat="1" ht="21" customHeight="1" x14ac:dyDescent="0.3">
      <c r="E102" s="85"/>
      <c r="F102" s="105"/>
      <c r="H102" s="85"/>
      <c r="I102" s="106"/>
      <c r="K102" s="85"/>
      <c r="L102" s="105"/>
      <c r="O102" s="106"/>
      <c r="U102" s="106"/>
      <c r="X102" s="106"/>
      <c r="AD102" s="109"/>
      <c r="AE102" s="82"/>
      <c r="AF102" s="85"/>
      <c r="AG102" s="82"/>
      <c r="AH102" s="85"/>
      <c r="AI102" s="85"/>
      <c r="AJ102" s="88"/>
    </row>
    <row r="103" spans="1:36" s="75" customFormat="1" ht="21" customHeight="1" x14ac:dyDescent="0.3">
      <c r="E103" s="85"/>
      <c r="F103" s="105"/>
      <c r="H103" s="85"/>
      <c r="I103" s="106"/>
      <c r="L103" s="106"/>
      <c r="O103" s="106"/>
      <c r="U103" s="106"/>
      <c r="X103" s="106"/>
      <c r="AD103" s="109"/>
      <c r="AE103" s="82"/>
      <c r="AF103" s="85"/>
      <c r="AG103" s="82"/>
      <c r="AH103" s="85"/>
      <c r="AI103" s="85"/>
      <c r="AJ103" s="88"/>
    </row>
    <row r="104" spans="1:36" s="75" customFormat="1" ht="21" customHeight="1" x14ac:dyDescent="0.3">
      <c r="E104" s="85"/>
      <c r="F104" s="105"/>
      <c r="H104" s="85"/>
      <c r="I104" s="106"/>
      <c r="L104" s="106"/>
      <c r="O104" s="106"/>
      <c r="U104" s="106"/>
      <c r="X104" s="106"/>
      <c r="AD104" s="109"/>
      <c r="AE104" s="82"/>
      <c r="AF104" s="85"/>
      <c r="AG104" s="82"/>
      <c r="AH104" s="85"/>
      <c r="AI104" s="85"/>
      <c r="AJ104" s="88"/>
    </row>
    <row r="105" spans="1:36" s="75" customFormat="1" ht="21" customHeight="1" x14ac:dyDescent="0.3">
      <c r="E105" s="85"/>
      <c r="F105" s="105"/>
      <c r="H105" s="85"/>
      <c r="I105" s="106"/>
      <c r="L105" s="106"/>
      <c r="O105" s="106"/>
      <c r="U105" s="106"/>
      <c r="X105" s="106"/>
      <c r="AD105" s="109"/>
      <c r="AE105" s="82"/>
      <c r="AF105" s="85"/>
      <c r="AG105" s="82"/>
      <c r="AH105" s="85"/>
      <c r="AI105" s="85"/>
      <c r="AJ105" s="88"/>
    </row>
    <row r="106" spans="1:36" s="75" customFormat="1" ht="21" customHeight="1" x14ac:dyDescent="0.3">
      <c r="E106" s="85"/>
      <c r="F106" s="105"/>
      <c r="H106" s="85"/>
      <c r="I106" s="106"/>
      <c r="L106" s="106"/>
      <c r="O106" s="106"/>
      <c r="U106" s="106"/>
      <c r="X106" s="106"/>
      <c r="AD106" s="109"/>
      <c r="AE106" s="82"/>
      <c r="AF106" s="85"/>
      <c r="AG106" s="82"/>
      <c r="AH106" s="85"/>
      <c r="AI106" s="85"/>
      <c r="AJ106" s="88"/>
    </row>
    <row r="107" spans="1:36" s="75" customFormat="1" ht="21" customHeight="1" x14ac:dyDescent="0.3">
      <c r="E107" s="85"/>
      <c r="F107" s="105"/>
      <c r="H107" s="85"/>
      <c r="I107" s="106"/>
      <c r="L107" s="106"/>
      <c r="O107" s="106"/>
      <c r="U107" s="106"/>
      <c r="X107" s="106"/>
      <c r="AD107" s="109"/>
      <c r="AE107" s="82"/>
      <c r="AF107" s="85"/>
      <c r="AG107" s="82"/>
      <c r="AH107" s="85"/>
      <c r="AI107" s="85"/>
      <c r="AJ107" s="88"/>
    </row>
    <row r="108" spans="1:36" s="75" customFormat="1" ht="21" customHeight="1" x14ac:dyDescent="0.3">
      <c r="E108" s="85"/>
      <c r="F108" s="105"/>
      <c r="H108" s="85"/>
      <c r="I108" s="106"/>
      <c r="L108" s="106"/>
      <c r="O108" s="106"/>
      <c r="U108" s="106"/>
      <c r="X108" s="106"/>
      <c r="AD108" s="109"/>
      <c r="AE108" s="82"/>
      <c r="AF108" s="85"/>
      <c r="AG108" s="82"/>
      <c r="AH108" s="85"/>
      <c r="AI108" s="85"/>
      <c r="AJ108" s="88"/>
    </row>
    <row r="109" spans="1:36" s="75" customFormat="1" ht="21" customHeight="1" x14ac:dyDescent="0.3">
      <c r="E109" s="85"/>
      <c r="F109" s="105"/>
      <c r="H109" s="85"/>
      <c r="I109" s="106"/>
      <c r="L109" s="106"/>
      <c r="O109" s="106"/>
      <c r="U109" s="106"/>
      <c r="X109" s="106"/>
      <c r="AD109" s="109"/>
      <c r="AE109" s="82"/>
      <c r="AF109" s="85"/>
      <c r="AG109" s="82"/>
      <c r="AH109" s="85"/>
      <c r="AI109" s="85"/>
      <c r="AJ109" s="88"/>
    </row>
    <row r="110" spans="1:36" s="75" customFormat="1" ht="21" customHeight="1" x14ac:dyDescent="0.3">
      <c r="E110" s="85"/>
      <c r="F110" s="105"/>
      <c r="H110" s="85"/>
      <c r="I110" s="106"/>
      <c r="L110" s="106"/>
      <c r="O110" s="106"/>
      <c r="U110" s="106"/>
      <c r="X110" s="106"/>
      <c r="AD110" s="109"/>
      <c r="AE110" s="82"/>
      <c r="AF110" s="85"/>
      <c r="AG110" s="82"/>
      <c r="AH110" s="85"/>
      <c r="AI110" s="85"/>
      <c r="AJ110" s="88"/>
    </row>
    <row r="111" spans="1:36" s="75" customFormat="1" ht="21" customHeight="1" x14ac:dyDescent="0.3">
      <c r="E111" s="85"/>
      <c r="F111" s="105"/>
      <c r="H111" s="85"/>
      <c r="I111" s="106"/>
      <c r="L111" s="106"/>
      <c r="O111" s="106"/>
      <c r="U111" s="106"/>
      <c r="X111" s="106"/>
      <c r="AD111" s="109"/>
      <c r="AE111" s="82"/>
      <c r="AF111" s="85"/>
      <c r="AG111" s="82"/>
      <c r="AH111" s="85"/>
      <c r="AI111" s="85"/>
      <c r="AJ111" s="88"/>
    </row>
    <row r="112" spans="1:36" s="75" customFormat="1" ht="21" customHeight="1" x14ac:dyDescent="0.3">
      <c r="E112" s="85"/>
      <c r="F112" s="105"/>
      <c r="H112" s="85"/>
      <c r="I112" s="106"/>
      <c r="L112" s="106"/>
      <c r="O112" s="106"/>
      <c r="U112" s="106"/>
      <c r="X112" s="106"/>
      <c r="AD112" s="109"/>
      <c r="AE112" s="82"/>
      <c r="AF112" s="85"/>
      <c r="AG112" s="82"/>
      <c r="AH112" s="85"/>
      <c r="AI112" s="85"/>
      <c r="AJ112" s="88"/>
    </row>
    <row r="113" spans="5:36" s="75" customFormat="1" ht="21" customHeight="1" x14ac:dyDescent="0.3">
      <c r="E113" s="85"/>
      <c r="F113" s="105"/>
      <c r="H113" s="85"/>
      <c r="I113" s="106"/>
      <c r="L113" s="106"/>
      <c r="O113" s="106"/>
      <c r="U113" s="106"/>
      <c r="X113" s="106"/>
      <c r="AD113" s="109"/>
      <c r="AE113" s="82"/>
      <c r="AF113" s="85"/>
      <c r="AG113" s="82"/>
      <c r="AH113" s="85"/>
      <c r="AI113" s="85"/>
      <c r="AJ113" s="88"/>
    </row>
    <row r="114" spans="5:36" s="75" customFormat="1" ht="21" customHeight="1" x14ac:dyDescent="0.3">
      <c r="E114" s="85"/>
      <c r="F114" s="105"/>
      <c r="H114" s="85"/>
      <c r="I114" s="106"/>
      <c r="L114" s="106"/>
      <c r="O114" s="106"/>
      <c r="U114" s="106"/>
      <c r="X114" s="106"/>
      <c r="AD114" s="109"/>
      <c r="AE114" s="82"/>
      <c r="AF114" s="85"/>
      <c r="AG114" s="82"/>
      <c r="AH114" s="85"/>
      <c r="AI114" s="85"/>
      <c r="AJ114" s="88"/>
    </row>
    <row r="115" spans="5:36" s="75" customFormat="1" ht="21" customHeight="1" x14ac:dyDescent="0.3">
      <c r="E115" s="85"/>
      <c r="F115" s="105"/>
      <c r="H115" s="85"/>
      <c r="I115" s="106"/>
      <c r="L115" s="106"/>
      <c r="O115" s="106"/>
      <c r="U115" s="106"/>
      <c r="X115" s="106"/>
      <c r="AD115" s="109"/>
      <c r="AE115" s="82"/>
      <c r="AF115" s="85"/>
      <c r="AG115" s="82"/>
      <c r="AH115" s="85"/>
      <c r="AI115" s="85"/>
      <c r="AJ115" s="88"/>
    </row>
    <row r="116" spans="5:36" s="75" customFormat="1" ht="21" customHeight="1" x14ac:dyDescent="0.3">
      <c r="E116" s="85"/>
      <c r="F116" s="105"/>
      <c r="H116" s="85"/>
      <c r="I116" s="106"/>
      <c r="L116" s="106"/>
      <c r="O116" s="106"/>
      <c r="U116" s="106"/>
      <c r="X116" s="106"/>
      <c r="AD116" s="109"/>
      <c r="AE116" s="82"/>
      <c r="AF116" s="85"/>
      <c r="AG116" s="82"/>
      <c r="AH116" s="85"/>
      <c r="AI116" s="85"/>
      <c r="AJ116" s="88"/>
    </row>
    <row r="117" spans="5:36" s="75" customFormat="1" ht="21" customHeight="1" x14ac:dyDescent="0.3">
      <c r="E117" s="85"/>
      <c r="F117" s="105"/>
      <c r="H117" s="85"/>
      <c r="I117" s="106"/>
      <c r="L117" s="106"/>
      <c r="O117" s="106"/>
      <c r="U117" s="106"/>
      <c r="X117" s="106"/>
      <c r="AD117" s="109"/>
      <c r="AE117" s="82"/>
      <c r="AF117" s="85"/>
      <c r="AG117" s="82"/>
      <c r="AH117" s="85"/>
      <c r="AI117" s="85"/>
      <c r="AJ117" s="88"/>
    </row>
    <row r="118" spans="5:36" s="75" customFormat="1" ht="21" customHeight="1" x14ac:dyDescent="0.3">
      <c r="E118" s="85"/>
      <c r="F118" s="105"/>
      <c r="H118" s="85"/>
      <c r="I118" s="106"/>
      <c r="L118" s="106"/>
      <c r="O118" s="106"/>
      <c r="U118" s="106"/>
      <c r="X118" s="106"/>
      <c r="AD118" s="109"/>
      <c r="AE118" s="82"/>
      <c r="AF118" s="85"/>
      <c r="AG118" s="82"/>
      <c r="AH118" s="85"/>
      <c r="AI118" s="85"/>
      <c r="AJ118" s="88"/>
    </row>
    <row r="119" spans="5:36" s="75" customFormat="1" ht="21" customHeight="1" x14ac:dyDescent="0.3">
      <c r="E119" s="85"/>
      <c r="F119" s="105"/>
      <c r="H119" s="85"/>
      <c r="I119" s="106"/>
      <c r="L119" s="106"/>
      <c r="O119" s="106"/>
      <c r="U119" s="106"/>
      <c r="X119" s="106"/>
      <c r="AD119" s="109"/>
      <c r="AE119" s="82"/>
      <c r="AF119" s="85"/>
      <c r="AG119" s="82"/>
      <c r="AH119" s="85"/>
      <c r="AI119" s="85"/>
      <c r="AJ119" s="88"/>
    </row>
    <row r="120" spans="5:36" s="75" customFormat="1" ht="21" customHeight="1" x14ac:dyDescent="0.3">
      <c r="E120" s="85"/>
      <c r="F120" s="105"/>
      <c r="H120" s="85"/>
      <c r="I120" s="106"/>
      <c r="L120" s="106"/>
      <c r="O120" s="106"/>
      <c r="U120" s="106"/>
      <c r="X120" s="106"/>
      <c r="AD120" s="109"/>
      <c r="AE120" s="82"/>
      <c r="AF120" s="85"/>
      <c r="AG120" s="82"/>
      <c r="AH120" s="85"/>
      <c r="AI120" s="85"/>
      <c r="AJ120" s="88"/>
    </row>
    <row r="121" spans="5:36" s="75" customFormat="1" ht="21" customHeight="1" x14ac:dyDescent="0.3">
      <c r="E121" s="85"/>
      <c r="F121" s="105"/>
      <c r="H121" s="85"/>
      <c r="I121" s="106"/>
      <c r="L121" s="106"/>
      <c r="O121" s="106"/>
      <c r="U121" s="106"/>
      <c r="X121" s="106"/>
      <c r="AD121" s="109"/>
      <c r="AE121" s="82"/>
      <c r="AF121" s="85"/>
      <c r="AG121" s="82"/>
      <c r="AH121" s="85"/>
      <c r="AI121" s="85"/>
      <c r="AJ121" s="88"/>
    </row>
    <row r="122" spans="5:36" s="75" customFormat="1" ht="21" customHeight="1" x14ac:dyDescent="0.3">
      <c r="E122" s="85"/>
      <c r="F122" s="105"/>
      <c r="H122" s="85"/>
      <c r="I122" s="106"/>
      <c r="L122" s="106"/>
      <c r="O122" s="106"/>
      <c r="U122" s="106"/>
      <c r="X122" s="106"/>
      <c r="AD122" s="109"/>
      <c r="AE122" s="82"/>
      <c r="AF122" s="85"/>
      <c r="AG122" s="82"/>
      <c r="AH122" s="85"/>
      <c r="AI122" s="85"/>
      <c r="AJ122" s="88"/>
    </row>
    <row r="123" spans="5:36" s="75" customFormat="1" ht="21" customHeight="1" x14ac:dyDescent="0.3">
      <c r="E123" s="85"/>
      <c r="F123" s="105"/>
      <c r="H123" s="85"/>
      <c r="I123" s="106"/>
      <c r="L123" s="106"/>
      <c r="O123" s="106"/>
      <c r="U123" s="106"/>
      <c r="X123" s="106"/>
      <c r="AD123" s="109"/>
      <c r="AE123" s="82"/>
      <c r="AF123" s="85"/>
      <c r="AG123" s="82"/>
      <c r="AH123" s="85"/>
      <c r="AI123" s="85"/>
      <c r="AJ123" s="88"/>
    </row>
    <row r="124" spans="5:36" s="75" customFormat="1" ht="21" customHeight="1" x14ac:dyDescent="0.3">
      <c r="E124" s="85"/>
      <c r="F124" s="105"/>
      <c r="H124" s="85"/>
      <c r="I124" s="106"/>
      <c r="L124" s="106"/>
      <c r="O124" s="106"/>
      <c r="U124" s="106"/>
      <c r="X124" s="106"/>
      <c r="AD124" s="109"/>
      <c r="AE124" s="82"/>
      <c r="AF124" s="85"/>
      <c r="AG124" s="82"/>
      <c r="AH124" s="85"/>
      <c r="AI124" s="85"/>
      <c r="AJ124" s="88"/>
    </row>
    <row r="125" spans="5:36" s="75" customFormat="1" ht="21" customHeight="1" x14ac:dyDescent="0.3">
      <c r="E125" s="85"/>
      <c r="F125" s="105"/>
      <c r="H125" s="85"/>
      <c r="I125" s="106"/>
      <c r="L125" s="106"/>
      <c r="O125" s="106"/>
      <c r="U125" s="106"/>
      <c r="X125" s="106"/>
      <c r="AD125" s="109"/>
      <c r="AE125" s="82"/>
      <c r="AF125" s="85"/>
      <c r="AG125" s="82"/>
      <c r="AH125" s="85"/>
      <c r="AI125" s="85"/>
      <c r="AJ125" s="88"/>
    </row>
    <row r="126" spans="5:36" s="75" customFormat="1" ht="21" customHeight="1" x14ac:dyDescent="0.3">
      <c r="E126" s="85"/>
      <c r="F126" s="105"/>
      <c r="H126" s="85"/>
      <c r="I126" s="106"/>
      <c r="L126" s="106"/>
      <c r="O126" s="106"/>
      <c r="U126" s="106"/>
      <c r="X126" s="106"/>
      <c r="AD126" s="109"/>
      <c r="AE126" s="82"/>
      <c r="AF126" s="85"/>
      <c r="AG126" s="82"/>
      <c r="AH126" s="85"/>
      <c r="AI126" s="85"/>
      <c r="AJ126" s="88"/>
    </row>
    <row r="127" spans="5:36" s="75" customFormat="1" ht="21" customHeight="1" x14ac:dyDescent="0.3">
      <c r="E127" s="85"/>
      <c r="F127" s="105"/>
      <c r="H127" s="85"/>
      <c r="I127" s="106"/>
      <c r="L127" s="106"/>
      <c r="O127" s="106"/>
      <c r="U127" s="106"/>
      <c r="X127" s="106"/>
      <c r="AD127" s="109"/>
      <c r="AE127" s="82"/>
      <c r="AF127" s="85"/>
      <c r="AG127" s="82"/>
      <c r="AH127" s="85"/>
      <c r="AI127" s="85"/>
      <c r="AJ127" s="88"/>
    </row>
    <row r="128" spans="5:36" s="75" customFormat="1" ht="21" customHeight="1" x14ac:dyDescent="0.3">
      <c r="E128" s="85"/>
      <c r="F128" s="105"/>
      <c r="H128" s="85"/>
      <c r="I128" s="106"/>
      <c r="L128" s="106"/>
      <c r="O128" s="106"/>
      <c r="U128" s="106"/>
      <c r="X128" s="106"/>
      <c r="AD128" s="109"/>
      <c r="AE128" s="82"/>
      <c r="AF128" s="85"/>
      <c r="AG128" s="82"/>
      <c r="AH128" s="85"/>
      <c r="AI128" s="85"/>
      <c r="AJ128" s="88"/>
    </row>
    <row r="129" spans="5:36" s="75" customFormat="1" ht="21" customHeight="1" x14ac:dyDescent="0.3">
      <c r="E129" s="85"/>
      <c r="F129" s="105"/>
      <c r="H129" s="85"/>
      <c r="I129" s="106"/>
      <c r="L129" s="106"/>
      <c r="O129" s="106"/>
      <c r="U129" s="106"/>
      <c r="X129" s="106"/>
      <c r="AD129" s="109"/>
      <c r="AE129" s="82"/>
      <c r="AF129" s="85"/>
      <c r="AG129" s="82"/>
      <c r="AH129" s="85"/>
      <c r="AI129" s="85"/>
      <c r="AJ129" s="88"/>
    </row>
    <row r="130" spans="5:36" s="75" customFormat="1" ht="21" customHeight="1" x14ac:dyDescent="0.3">
      <c r="E130" s="85"/>
      <c r="F130" s="105"/>
      <c r="H130" s="85"/>
      <c r="I130" s="106"/>
      <c r="L130" s="106"/>
      <c r="O130" s="106"/>
      <c r="U130" s="106"/>
      <c r="X130" s="106"/>
      <c r="AD130" s="109"/>
      <c r="AE130" s="82"/>
      <c r="AF130" s="85"/>
      <c r="AG130" s="82"/>
      <c r="AH130" s="85"/>
      <c r="AI130" s="85"/>
      <c r="AJ130" s="88"/>
    </row>
    <row r="131" spans="5:36" s="75" customFormat="1" ht="21" customHeight="1" x14ac:dyDescent="0.3">
      <c r="E131" s="85"/>
      <c r="F131" s="105"/>
      <c r="H131" s="85"/>
      <c r="I131" s="106"/>
      <c r="L131" s="106"/>
      <c r="O131" s="106"/>
      <c r="U131" s="106"/>
      <c r="X131" s="106"/>
      <c r="AD131" s="109"/>
      <c r="AE131" s="82"/>
      <c r="AF131" s="85"/>
      <c r="AG131" s="82"/>
      <c r="AH131" s="85"/>
      <c r="AI131" s="85"/>
      <c r="AJ131" s="88"/>
    </row>
    <row r="132" spans="5:36" s="75" customFormat="1" ht="21" customHeight="1" x14ac:dyDescent="0.3">
      <c r="E132" s="85"/>
      <c r="F132" s="105"/>
      <c r="H132" s="85"/>
      <c r="I132" s="106"/>
      <c r="L132" s="106"/>
      <c r="O132" s="106"/>
      <c r="U132" s="106"/>
      <c r="X132" s="106"/>
      <c r="AD132" s="109"/>
      <c r="AE132" s="82"/>
      <c r="AF132" s="85"/>
      <c r="AG132" s="82"/>
      <c r="AH132" s="85"/>
      <c r="AI132" s="85"/>
      <c r="AJ132" s="88"/>
    </row>
    <row r="133" spans="5:36" s="75" customFormat="1" ht="21" customHeight="1" x14ac:dyDescent="0.3">
      <c r="E133" s="85"/>
      <c r="F133" s="105"/>
      <c r="H133" s="85"/>
      <c r="I133" s="106"/>
      <c r="L133" s="106"/>
      <c r="O133" s="106"/>
      <c r="U133" s="106"/>
      <c r="X133" s="106"/>
      <c r="AD133" s="109"/>
      <c r="AE133" s="82"/>
      <c r="AF133" s="85"/>
      <c r="AG133" s="82"/>
      <c r="AH133" s="85"/>
      <c r="AI133" s="85"/>
      <c r="AJ133" s="88"/>
    </row>
    <row r="134" spans="5:36" s="75" customFormat="1" ht="21" customHeight="1" x14ac:dyDescent="0.3">
      <c r="E134" s="85"/>
      <c r="F134" s="105"/>
      <c r="H134" s="85"/>
      <c r="I134" s="106"/>
      <c r="L134" s="106"/>
      <c r="O134" s="106"/>
      <c r="U134" s="106"/>
      <c r="X134" s="106"/>
      <c r="Z134" s="81"/>
      <c r="AA134" s="81"/>
      <c r="AB134" s="81"/>
      <c r="AC134" s="81"/>
      <c r="AD134" s="109"/>
      <c r="AE134" s="82"/>
      <c r="AF134" s="85"/>
      <c r="AG134" s="82"/>
      <c r="AH134" s="85"/>
      <c r="AI134" s="85"/>
      <c r="AJ134" s="88"/>
    </row>
    <row r="135" spans="5:36" s="75" customFormat="1" ht="21" customHeight="1" x14ac:dyDescent="0.3">
      <c r="E135" s="85"/>
      <c r="F135" s="105"/>
      <c r="H135" s="85"/>
      <c r="I135" s="106"/>
      <c r="L135" s="106"/>
      <c r="O135" s="106"/>
      <c r="U135" s="106"/>
      <c r="X135" s="106"/>
      <c r="Z135" s="85"/>
      <c r="AA135" s="85"/>
      <c r="AB135" s="85"/>
      <c r="AC135" s="85"/>
      <c r="AD135" s="109"/>
      <c r="AE135" s="82"/>
      <c r="AF135" s="85"/>
      <c r="AG135" s="82"/>
      <c r="AH135" s="85"/>
      <c r="AI135" s="85"/>
      <c r="AJ135" s="88"/>
    </row>
    <row r="136" spans="5:36" s="75" customFormat="1" ht="21" customHeight="1" x14ac:dyDescent="0.3">
      <c r="E136" s="85"/>
      <c r="F136" s="105"/>
      <c r="H136" s="85"/>
      <c r="I136" s="106"/>
      <c r="L136" s="106"/>
      <c r="O136" s="106"/>
      <c r="U136" s="106"/>
      <c r="X136" s="106"/>
      <c r="AD136" s="109"/>
      <c r="AE136" s="82"/>
      <c r="AF136" s="85"/>
      <c r="AG136" s="82"/>
      <c r="AH136" s="85"/>
      <c r="AI136" s="85"/>
      <c r="AJ136" s="88"/>
    </row>
    <row r="137" spans="5:36" s="75" customFormat="1" ht="21" customHeight="1" x14ac:dyDescent="0.3">
      <c r="E137" s="85"/>
      <c r="F137" s="105"/>
      <c r="H137" s="85"/>
      <c r="I137" s="106"/>
      <c r="L137" s="106"/>
      <c r="O137" s="106"/>
      <c r="U137" s="106"/>
      <c r="X137" s="106"/>
      <c r="Z137" s="81"/>
      <c r="AA137" s="81"/>
      <c r="AB137" s="81"/>
      <c r="AC137" s="81"/>
      <c r="AD137" s="109"/>
      <c r="AE137" s="82"/>
      <c r="AF137" s="85"/>
      <c r="AG137" s="82"/>
      <c r="AH137" s="85"/>
      <c r="AI137" s="85"/>
      <c r="AJ137" s="88"/>
    </row>
    <row r="138" spans="5:36" s="75" customFormat="1" ht="21" customHeight="1" x14ac:dyDescent="0.3">
      <c r="E138" s="85"/>
      <c r="F138" s="105"/>
      <c r="H138" s="85"/>
      <c r="I138" s="106"/>
      <c r="L138" s="106"/>
      <c r="O138" s="106"/>
      <c r="U138" s="106"/>
      <c r="X138" s="106"/>
      <c r="Z138" s="85"/>
      <c r="AA138" s="85"/>
      <c r="AB138" s="85"/>
      <c r="AC138" s="85"/>
      <c r="AD138" s="109"/>
      <c r="AE138" s="82"/>
      <c r="AF138" s="85"/>
      <c r="AG138" s="82"/>
      <c r="AH138" s="85"/>
      <c r="AI138" s="85"/>
      <c r="AJ138" s="88"/>
    </row>
    <row r="139" spans="5:36" s="75" customFormat="1" ht="21" customHeight="1" x14ac:dyDescent="0.3">
      <c r="E139" s="85"/>
      <c r="H139" s="85"/>
      <c r="AD139" s="109"/>
      <c r="AE139" s="82"/>
      <c r="AF139" s="85"/>
      <c r="AG139" s="82"/>
      <c r="AH139" s="85"/>
      <c r="AI139" s="85"/>
      <c r="AJ139" s="88"/>
    </row>
    <row r="140" spans="5:36" s="75" customFormat="1" ht="21" customHeight="1" x14ac:dyDescent="0.3">
      <c r="E140" s="85"/>
      <c r="H140" s="85"/>
      <c r="AD140" s="109"/>
      <c r="AE140" s="82"/>
      <c r="AF140" s="85"/>
      <c r="AG140" s="82"/>
      <c r="AH140" s="85"/>
      <c r="AI140" s="85"/>
      <c r="AJ140" s="88"/>
    </row>
    <row r="141" spans="5:36" s="75" customFormat="1" ht="21" customHeight="1" x14ac:dyDescent="0.3">
      <c r="E141" s="85"/>
      <c r="F141" s="105"/>
      <c r="H141" s="85"/>
      <c r="AD141" s="109"/>
      <c r="AE141" s="82"/>
      <c r="AF141" s="85"/>
      <c r="AG141" s="82"/>
      <c r="AH141" s="85"/>
      <c r="AI141" s="85"/>
      <c r="AJ141" s="88"/>
    </row>
    <row r="142" spans="5:36" s="75" customFormat="1" ht="21" customHeight="1" x14ac:dyDescent="0.3">
      <c r="E142" s="85"/>
      <c r="H142" s="85"/>
      <c r="AE142" s="82"/>
      <c r="AF142" s="81"/>
      <c r="AG142" s="82"/>
      <c r="AH142" s="81"/>
      <c r="AI142" s="81"/>
      <c r="AJ142" s="88"/>
    </row>
    <row r="143" spans="5:36" s="75" customFormat="1" ht="21" customHeight="1" x14ac:dyDescent="0.3">
      <c r="E143" s="85"/>
      <c r="H143" s="85"/>
      <c r="K143" s="81"/>
      <c r="AF143" s="81"/>
      <c r="AG143" s="82"/>
      <c r="AH143" s="81"/>
      <c r="AI143" s="81"/>
      <c r="AJ143" s="88"/>
    </row>
    <row r="144" spans="5:36" s="75" customFormat="1" ht="21" customHeight="1" x14ac:dyDescent="0.3">
      <c r="E144" s="85"/>
      <c r="F144" s="105"/>
      <c r="H144" s="85"/>
      <c r="I144" s="106"/>
      <c r="K144" s="85"/>
      <c r="AD144" s="109"/>
      <c r="AE144" s="82"/>
      <c r="AF144" s="85"/>
      <c r="AG144" s="82"/>
      <c r="AH144" s="85"/>
      <c r="AI144" s="85"/>
      <c r="AJ144" s="88"/>
    </row>
    <row r="145" spans="5:36" s="75" customFormat="1" ht="21" customHeight="1" x14ac:dyDescent="0.3">
      <c r="E145" s="85"/>
      <c r="F145" s="105"/>
      <c r="H145" s="85"/>
      <c r="I145" s="106"/>
      <c r="K145" s="85"/>
      <c r="AD145" s="109"/>
      <c r="AE145" s="82"/>
      <c r="AF145" s="85"/>
      <c r="AG145" s="82"/>
      <c r="AH145" s="85"/>
      <c r="AI145" s="85"/>
      <c r="AJ145" s="88"/>
    </row>
    <row r="146" spans="5:36" s="75" customFormat="1" ht="21" customHeight="1" x14ac:dyDescent="0.3">
      <c r="E146" s="85"/>
      <c r="F146" s="105"/>
      <c r="H146" s="85"/>
      <c r="I146" s="106"/>
      <c r="K146" s="85"/>
      <c r="AD146" s="109"/>
      <c r="AE146" s="82"/>
      <c r="AF146" s="85"/>
      <c r="AG146" s="82"/>
      <c r="AH146" s="85"/>
      <c r="AI146" s="85"/>
      <c r="AJ146" s="88"/>
    </row>
    <row r="147" spans="5:36" s="75" customFormat="1" ht="21" customHeight="1" x14ac:dyDescent="0.3">
      <c r="E147" s="85"/>
      <c r="F147" s="105"/>
      <c r="H147" s="85"/>
      <c r="I147" s="106"/>
      <c r="K147" s="85"/>
      <c r="AD147" s="109"/>
      <c r="AE147" s="82"/>
      <c r="AF147" s="85"/>
      <c r="AG147" s="82"/>
      <c r="AH147" s="85"/>
      <c r="AI147" s="85"/>
      <c r="AJ147" s="88"/>
    </row>
    <row r="148" spans="5:36" s="75" customFormat="1" ht="21" customHeight="1" x14ac:dyDescent="0.3">
      <c r="E148" s="85"/>
      <c r="F148" s="105"/>
      <c r="H148" s="85"/>
      <c r="I148" s="106"/>
      <c r="K148" s="85"/>
      <c r="AD148" s="109"/>
      <c r="AE148" s="82"/>
      <c r="AF148" s="85"/>
      <c r="AG148" s="82"/>
      <c r="AH148" s="85"/>
      <c r="AI148" s="85"/>
      <c r="AJ148" s="88"/>
    </row>
    <row r="149" spans="5:36" s="75" customFormat="1" ht="21" customHeight="1" x14ac:dyDescent="0.3">
      <c r="E149" s="85"/>
      <c r="F149" s="105"/>
      <c r="H149" s="85"/>
      <c r="I149" s="106"/>
      <c r="K149" s="85"/>
      <c r="AD149" s="109"/>
      <c r="AE149" s="82"/>
      <c r="AF149" s="85"/>
      <c r="AG149" s="82"/>
      <c r="AH149" s="85"/>
      <c r="AI149" s="85"/>
      <c r="AJ149" s="88"/>
    </row>
    <row r="150" spans="5:36" s="75" customFormat="1" ht="21" customHeight="1" x14ac:dyDescent="0.3">
      <c r="E150" s="85"/>
      <c r="F150" s="105"/>
      <c r="H150" s="85"/>
      <c r="I150" s="106"/>
      <c r="K150" s="85"/>
      <c r="AD150" s="109"/>
      <c r="AE150" s="82"/>
      <c r="AF150" s="85"/>
      <c r="AG150" s="82"/>
      <c r="AH150" s="85"/>
      <c r="AI150" s="85"/>
      <c r="AJ150" s="88"/>
    </row>
    <row r="151" spans="5:36" s="75" customFormat="1" ht="21" customHeight="1" x14ac:dyDescent="0.3">
      <c r="E151" s="85"/>
      <c r="H151" s="85"/>
      <c r="K151" s="85"/>
      <c r="AD151" s="109"/>
      <c r="AE151" s="82"/>
      <c r="AF151" s="85"/>
      <c r="AG151" s="82"/>
      <c r="AH151" s="85"/>
      <c r="AI151" s="85"/>
      <c r="AJ151" s="88"/>
    </row>
    <row r="152" spans="5:36" s="75" customFormat="1" ht="21" customHeight="1" x14ac:dyDescent="0.3">
      <c r="E152" s="85"/>
      <c r="H152" s="85"/>
      <c r="K152" s="85"/>
      <c r="Z152" s="81"/>
      <c r="AA152" s="81"/>
      <c r="AB152" s="81"/>
      <c r="AC152" s="81"/>
      <c r="AD152" s="109"/>
      <c r="AE152" s="82"/>
      <c r="AF152" s="85"/>
      <c r="AG152" s="82"/>
      <c r="AH152" s="85"/>
      <c r="AI152" s="85"/>
      <c r="AJ152" s="88"/>
    </row>
    <row r="153" spans="5:36" s="75" customFormat="1" ht="21" customHeight="1" x14ac:dyDescent="0.3">
      <c r="E153" s="85"/>
      <c r="F153" s="106"/>
      <c r="H153" s="85"/>
      <c r="K153" s="85"/>
      <c r="Z153" s="85"/>
      <c r="AA153" s="85"/>
      <c r="AB153" s="85"/>
      <c r="AC153" s="85"/>
      <c r="AD153" s="109"/>
      <c r="AE153" s="82"/>
      <c r="AF153" s="85"/>
      <c r="AG153" s="82"/>
      <c r="AH153" s="85"/>
      <c r="AI153" s="85"/>
      <c r="AJ153" s="88"/>
    </row>
    <row r="154" spans="5:36" s="75" customFormat="1" ht="21" customHeight="1" x14ac:dyDescent="0.3">
      <c r="E154" s="85"/>
      <c r="F154" s="106"/>
      <c r="H154" s="85"/>
      <c r="K154" s="85"/>
      <c r="AD154" s="109"/>
      <c r="AE154" s="82"/>
      <c r="AF154" s="85"/>
      <c r="AG154" s="82"/>
      <c r="AH154" s="85"/>
      <c r="AI154" s="85"/>
      <c r="AJ154" s="88"/>
    </row>
    <row r="155" spans="5:36" s="75" customFormat="1" ht="21" customHeight="1" x14ac:dyDescent="0.3">
      <c r="E155" s="85"/>
      <c r="F155" s="106"/>
      <c r="H155" s="85"/>
      <c r="K155" s="85"/>
      <c r="Z155" s="81"/>
      <c r="AA155" s="81"/>
      <c r="AB155" s="81"/>
      <c r="AC155" s="81"/>
      <c r="AD155" s="109"/>
      <c r="AE155" s="82"/>
      <c r="AF155" s="85"/>
      <c r="AG155" s="82"/>
      <c r="AH155" s="85"/>
      <c r="AI155" s="85"/>
      <c r="AJ155" s="88"/>
    </row>
    <row r="156" spans="5:36" s="75" customFormat="1" ht="21" customHeight="1" x14ac:dyDescent="0.3">
      <c r="E156" s="85"/>
      <c r="F156" s="106"/>
      <c r="H156" s="85"/>
      <c r="K156" s="85"/>
      <c r="Z156" s="85"/>
      <c r="AA156" s="85"/>
      <c r="AB156" s="85"/>
      <c r="AC156" s="85"/>
      <c r="AD156" s="109"/>
      <c r="AE156" s="82"/>
      <c r="AF156" s="85"/>
      <c r="AG156" s="82"/>
      <c r="AH156" s="85"/>
      <c r="AI156" s="85"/>
      <c r="AJ156" s="88"/>
    </row>
    <row r="157" spans="5:36" s="75" customFormat="1" ht="21" customHeight="1" x14ac:dyDescent="0.3">
      <c r="E157" s="85"/>
      <c r="F157" s="106"/>
      <c r="H157" s="85"/>
      <c r="K157" s="85"/>
      <c r="AD157" s="109"/>
      <c r="AE157" s="82"/>
      <c r="AF157" s="85"/>
      <c r="AG157" s="82"/>
      <c r="AH157" s="85"/>
      <c r="AI157" s="85"/>
      <c r="AJ157" s="88"/>
    </row>
    <row r="158" spans="5:36" s="75" customFormat="1" ht="21" customHeight="1" x14ac:dyDescent="0.3">
      <c r="E158" s="85"/>
      <c r="F158" s="106"/>
      <c r="H158" s="85"/>
      <c r="K158" s="85"/>
      <c r="AD158" s="109"/>
      <c r="AE158" s="82"/>
      <c r="AF158" s="85"/>
      <c r="AG158" s="82"/>
      <c r="AH158" s="85"/>
      <c r="AI158" s="85"/>
      <c r="AJ158" s="88"/>
    </row>
    <row r="159" spans="5:36" s="75" customFormat="1" ht="21" customHeight="1" x14ac:dyDescent="0.3">
      <c r="E159" s="85"/>
      <c r="F159" s="106"/>
      <c r="H159" s="85"/>
      <c r="K159" s="85"/>
      <c r="AD159" s="109"/>
      <c r="AE159" s="82"/>
      <c r="AF159" s="85"/>
      <c r="AG159" s="82"/>
      <c r="AH159" s="85"/>
      <c r="AI159" s="85"/>
      <c r="AJ159" s="88"/>
    </row>
    <row r="160" spans="5:36" s="75" customFormat="1" ht="21" customHeight="1" x14ac:dyDescent="0.3">
      <c r="E160" s="85"/>
      <c r="H160" s="85"/>
      <c r="K160" s="85"/>
      <c r="AD160" s="109"/>
      <c r="AE160" s="82"/>
      <c r="AF160" s="85"/>
      <c r="AG160" s="82"/>
      <c r="AH160" s="85"/>
      <c r="AI160" s="85"/>
      <c r="AJ160" s="88"/>
    </row>
    <row r="161" spans="5:36" s="75" customFormat="1" ht="21" customHeight="1" x14ac:dyDescent="0.3">
      <c r="E161" s="85"/>
      <c r="H161" s="85"/>
      <c r="K161" s="85"/>
      <c r="AD161" s="109"/>
      <c r="AE161" s="82"/>
      <c r="AF161" s="85"/>
      <c r="AG161" s="82"/>
      <c r="AH161" s="85"/>
      <c r="AI161" s="85"/>
      <c r="AJ161" s="88"/>
    </row>
    <row r="162" spans="5:36" s="75" customFormat="1" ht="21" customHeight="1" x14ac:dyDescent="0.3">
      <c r="E162" s="85"/>
      <c r="F162" s="105"/>
      <c r="H162" s="85"/>
      <c r="K162" s="85"/>
      <c r="AD162" s="109"/>
      <c r="AE162" s="82"/>
      <c r="AF162" s="85"/>
      <c r="AG162" s="82"/>
      <c r="AH162" s="85"/>
      <c r="AI162" s="85"/>
      <c r="AJ162" s="88"/>
    </row>
    <row r="163" spans="5:36" s="75" customFormat="1" ht="21" customHeight="1" x14ac:dyDescent="0.3">
      <c r="E163" s="85"/>
      <c r="F163" s="105"/>
      <c r="H163" s="85"/>
      <c r="K163" s="85"/>
      <c r="AD163" s="109"/>
      <c r="AE163" s="82"/>
      <c r="AF163" s="85"/>
      <c r="AG163" s="82"/>
      <c r="AH163" s="85"/>
      <c r="AI163" s="85"/>
      <c r="AJ163" s="88"/>
    </row>
    <row r="164" spans="5:36" s="75" customFormat="1" ht="21" customHeight="1" x14ac:dyDescent="0.3">
      <c r="E164" s="85"/>
      <c r="F164" s="105"/>
      <c r="H164" s="85"/>
      <c r="K164" s="85"/>
      <c r="AD164" s="109"/>
      <c r="AE164" s="82"/>
      <c r="AF164" s="85"/>
      <c r="AG164" s="82"/>
      <c r="AH164" s="85"/>
      <c r="AI164" s="85"/>
      <c r="AJ164" s="88"/>
    </row>
    <row r="165" spans="5:36" s="75" customFormat="1" ht="21" customHeight="1" x14ac:dyDescent="0.3">
      <c r="E165" s="85"/>
      <c r="F165" s="105"/>
      <c r="H165" s="85"/>
      <c r="K165" s="85"/>
      <c r="AD165" s="109"/>
      <c r="AE165" s="82"/>
      <c r="AF165" s="85"/>
      <c r="AG165" s="82"/>
      <c r="AH165" s="85"/>
      <c r="AI165" s="85"/>
      <c r="AJ165" s="88"/>
    </row>
    <row r="166" spans="5:36" s="75" customFormat="1" ht="21" customHeight="1" x14ac:dyDescent="0.3">
      <c r="E166" s="85"/>
      <c r="F166" s="105"/>
      <c r="H166" s="85"/>
      <c r="K166" s="85"/>
      <c r="AD166" s="109"/>
      <c r="AE166" s="82"/>
      <c r="AF166" s="85"/>
      <c r="AG166" s="82"/>
      <c r="AH166" s="85"/>
      <c r="AI166" s="85"/>
      <c r="AJ166" s="88"/>
    </row>
    <row r="167" spans="5:36" s="75" customFormat="1" ht="21" customHeight="1" x14ac:dyDescent="0.3">
      <c r="E167" s="85"/>
      <c r="F167" s="105"/>
      <c r="H167" s="85"/>
      <c r="K167" s="85"/>
      <c r="AD167" s="109"/>
      <c r="AE167" s="82"/>
      <c r="AF167" s="85"/>
      <c r="AG167" s="82"/>
      <c r="AH167" s="85"/>
      <c r="AI167" s="85"/>
      <c r="AJ167" s="88"/>
    </row>
    <row r="168" spans="5:36" s="75" customFormat="1" ht="21" customHeight="1" x14ac:dyDescent="0.3">
      <c r="E168" s="85"/>
      <c r="F168" s="105"/>
      <c r="H168" s="85"/>
      <c r="K168" s="85"/>
      <c r="AD168" s="109"/>
      <c r="AE168" s="82"/>
      <c r="AF168" s="85"/>
      <c r="AG168" s="82"/>
      <c r="AH168" s="85"/>
      <c r="AI168" s="85"/>
      <c r="AJ168" s="88"/>
    </row>
    <row r="169" spans="5:36" s="75" customFormat="1" ht="21" customHeight="1" x14ac:dyDescent="0.3">
      <c r="E169" s="85"/>
      <c r="H169" s="85"/>
      <c r="K169" s="85"/>
      <c r="AD169" s="109"/>
      <c r="AE169" s="82"/>
      <c r="AF169" s="85"/>
      <c r="AG169" s="82"/>
      <c r="AH169" s="85"/>
      <c r="AI169" s="85"/>
      <c r="AJ169" s="88"/>
    </row>
    <row r="170" spans="5:36" s="75" customFormat="1" ht="21" customHeight="1" x14ac:dyDescent="0.3">
      <c r="E170" s="85"/>
      <c r="H170" s="85"/>
      <c r="K170" s="85"/>
      <c r="AD170" s="109"/>
      <c r="AE170" s="82"/>
      <c r="AF170" s="85"/>
      <c r="AG170" s="82"/>
      <c r="AH170" s="85"/>
      <c r="AI170" s="85"/>
      <c r="AJ170" s="88"/>
    </row>
    <row r="171" spans="5:36" s="75" customFormat="1" ht="21" customHeight="1" x14ac:dyDescent="0.3">
      <c r="E171" s="85"/>
      <c r="F171" s="106"/>
      <c r="H171" s="85"/>
      <c r="K171" s="85"/>
      <c r="AD171" s="109"/>
      <c r="AE171" s="82"/>
      <c r="AF171" s="85"/>
      <c r="AG171" s="82"/>
      <c r="AH171" s="85"/>
      <c r="AI171" s="85"/>
      <c r="AJ171" s="88"/>
    </row>
    <row r="172" spans="5:36" s="75" customFormat="1" ht="21" customHeight="1" x14ac:dyDescent="0.3">
      <c r="E172" s="85"/>
      <c r="H172" s="85"/>
      <c r="K172" s="85"/>
      <c r="AD172" s="109"/>
      <c r="AE172" s="82"/>
      <c r="AF172" s="85"/>
      <c r="AG172" s="82"/>
      <c r="AH172" s="85"/>
      <c r="AI172" s="85"/>
      <c r="AJ172" s="88"/>
    </row>
    <row r="173" spans="5:36" s="75" customFormat="1" ht="21" customHeight="1" x14ac:dyDescent="0.3">
      <c r="E173" s="85"/>
      <c r="H173" s="85"/>
      <c r="K173" s="85"/>
      <c r="AD173" s="109"/>
      <c r="AE173" s="82"/>
      <c r="AF173" s="85"/>
      <c r="AG173" s="82"/>
      <c r="AH173" s="85"/>
      <c r="AI173" s="85"/>
      <c r="AJ173" s="88"/>
    </row>
    <row r="174" spans="5:36" s="75" customFormat="1" ht="21" customHeight="1" x14ac:dyDescent="0.3">
      <c r="E174" s="85"/>
      <c r="F174" s="106"/>
      <c r="H174" s="85"/>
      <c r="K174" s="85"/>
      <c r="AD174" s="109"/>
      <c r="AE174" s="82"/>
      <c r="AF174" s="85"/>
      <c r="AG174" s="82"/>
      <c r="AH174" s="85"/>
      <c r="AI174" s="85"/>
      <c r="AJ174" s="88"/>
    </row>
    <row r="175" spans="5:36" s="75" customFormat="1" ht="21" customHeight="1" x14ac:dyDescent="0.3">
      <c r="E175" s="85"/>
      <c r="H175" s="85"/>
      <c r="K175" s="85"/>
      <c r="AD175" s="109"/>
      <c r="AE175" s="82"/>
      <c r="AF175" s="85"/>
      <c r="AG175" s="82"/>
      <c r="AH175" s="85"/>
      <c r="AI175" s="85"/>
      <c r="AJ175" s="88"/>
    </row>
    <row r="176" spans="5:36" s="75" customFormat="1" ht="21" customHeight="1" x14ac:dyDescent="0.3">
      <c r="E176" s="85"/>
      <c r="H176" s="85"/>
      <c r="K176" s="85"/>
      <c r="AD176" s="109"/>
      <c r="AE176" s="82"/>
      <c r="AF176" s="85"/>
      <c r="AG176" s="82"/>
      <c r="AH176" s="85"/>
      <c r="AI176" s="85"/>
      <c r="AJ176" s="88"/>
    </row>
    <row r="177" spans="5:36" s="75" customFormat="1" ht="21" customHeight="1" x14ac:dyDescent="0.3">
      <c r="E177" s="85"/>
      <c r="H177" s="85"/>
      <c r="K177" s="85"/>
      <c r="AD177" s="109"/>
      <c r="AE177" s="82"/>
      <c r="AF177" s="85"/>
      <c r="AG177" s="82"/>
      <c r="AH177" s="85"/>
      <c r="AI177" s="85"/>
      <c r="AJ177" s="88"/>
    </row>
    <row r="178" spans="5:36" s="75" customFormat="1" ht="21" customHeight="1" x14ac:dyDescent="0.3">
      <c r="E178" s="85"/>
      <c r="H178" s="85"/>
      <c r="K178" s="85"/>
      <c r="AE178" s="82"/>
      <c r="AF178" s="81"/>
      <c r="AG178" s="82"/>
      <c r="AH178" s="81"/>
      <c r="AI178" s="81"/>
      <c r="AJ178" s="88"/>
    </row>
    <row r="179" spans="5:36" s="75" customFormat="1" ht="21" customHeight="1" x14ac:dyDescent="0.3">
      <c r="E179" s="85"/>
      <c r="H179" s="85"/>
      <c r="K179" s="85"/>
      <c r="N179" s="81"/>
      <c r="AF179" s="81"/>
      <c r="AG179" s="82"/>
      <c r="AH179" s="81"/>
      <c r="AI179" s="81"/>
      <c r="AJ179" s="88"/>
    </row>
    <row r="180" spans="5:36" s="75" customFormat="1" ht="21" customHeight="1" x14ac:dyDescent="0.3">
      <c r="E180" s="85"/>
      <c r="H180" s="85"/>
      <c r="K180" s="85"/>
      <c r="N180" s="85"/>
      <c r="AD180" s="109"/>
      <c r="AE180" s="82"/>
      <c r="AF180" s="85"/>
      <c r="AG180" s="82"/>
      <c r="AH180" s="85"/>
      <c r="AI180" s="85"/>
      <c r="AJ180" s="88"/>
    </row>
    <row r="181" spans="5:36" s="75" customFormat="1" ht="21" customHeight="1" x14ac:dyDescent="0.3">
      <c r="E181" s="85"/>
      <c r="H181" s="85"/>
      <c r="AE181" s="82"/>
      <c r="AF181" s="81"/>
      <c r="AG181" s="82"/>
      <c r="AH181" s="81"/>
      <c r="AI181" s="81"/>
      <c r="AJ181" s="88"/>
    </row>
    <row r="182" spans="5:36" s="75" customFormat="1" ht="21" customHeight="1" x14ac:dyDescent="0.3">
      <c r="E182" s="85"/>
      <c r="H182" s="85"/>
      <c r="AF182" s="81"/>
      <c r="AG182" s="82"/>
      <c r="AH182" s="81"/>
      <c r="AI182" s="81"/>
      <c r="AJ182" s="88"/>
    </row>
    <row r="183" spans="5:36" s="75" customFormat="1" ht="21" customHeight="1" x14ac:dyDescent="0.3">
      <c r="E183" s="85"/>
      <c r="H183" s="85"/>
      <c r="AD183" s="109"/>
      <c r="AE183" s="82"/>
      <c r="AF183" s="85"/>
      <c r="AG183" s="82"/>
      <c r="AH183" s="85"/>
      <c r="AI183" s="85"/>
      <c r="AJ183" s="88"/>
    </row>
    <row r="184" spans="5:36" s="75" customFormat="1" ht="21" customHeight="1" x14ac:dyDescent="0.3">
      <c r="E184" s="85"/>
      <c r="H184" s="85"/>
      <c r="AE184" s="82"/>
      <c r="AF184" s="81"/>
      <c r="AG184" s="82"/>
      <c r="AH184" s="81"/>
      <c r="AI184" s="81"/>
      <c r="AJ184" s="88"/>
    </row>
    <row r="185" spans="5:36" s="75" customFormat="1" ht="21" customHeight="1" x14ac:dyDescent="0.3">
      <c r="E185" s="85"/>
      <c r="H185" s="85"/>
      <c r="AF185" s="81"/>
      <c r="AG185" s="82"/>
      <c r="AH185" s="81"/>
      <c r="AI185" s="81"/>
      <c r="AJ185" s="88"/>
    </row>
    <row r="186" spans="5:36" s="75" customFormat="1" ht="21" customHeight="1" x14ac:dyDescent="0.3">
      <c r="E186" s="85"/>
      <c r="H186" s="85"/>
      <c r="AD186" s="109"/>
      <c r="AE186" s="82"/>
      <c r="AF186" s="85"/>
      <c r="AG186" s="82"/>
      <c r="AH186" s="85"/>
      <c r="AI186" s="85"/>
      <c r="AJ186" s="88"/>
    </row>
    <row r="187" spans="5:36" s="75" customFormat="1" ht="21" customHeight="1" x14ac:dyDescent="0.3">
      <c r="AE187" s="82"/>
      <c r="AF187" s="81"/>
      <c r="AG187" s="82"/>
      <c r="AH187" s="81"/>
      <c r="AI187" s="81"/>
      <c r="AJ187" s="88"/>
    </row>
    <row r="188" spans="5:36" s="75" customFormat="1" ht="21" customHeight="1" x14ac:dyDescent="0.3">
      <c r="E188" s="81"/>
      <c r="H188" s="81"/>
      <c r="AF188" s="81"/>
      <c r="AG188" s="82"/>
      <c r="AH188" s="81"/>
      <c r="AI188" s="81"/>
      <c r="AJ188" s="88"/>
    </row>
    <row r="189" spans="5:36" s="75" customFormat="1" ht="21" customHeight="1" x14ac:dyDescent="0.3">
      <c r="E189" s="85"/>
      <c r="H189" s="85"/>
      <c r="AD189" s="109"/>
      <c r="AE189" s="82"/>
      <c r="AF189" s="85"/>
      <c r="AG189" s="82"/>
      <c r="AH189" s="85"/>
      <c r="AI189" s="85"/>
      <c r="AJ189" s="88"/>
    </row>
    <row r="190" spans="5:36" s="75" customFormat="1" ht="21" customHeight="1" x14ac:dyDescent="0.3">
      <c r="E190" s="85"/>
      <c r="H190" s="85"/>
      <c r="AD190" s="109"/>
      <c r="AE190" s="82"/>
      <c r="AF190" s="85"/>
      <c r="AG190" s="82"/>
      <c r="AH190" s="85"/>
      <c r="AI190" s="85"/>
      <c r="AJ190" s="88"/>
    </row>
    <row r="191" spans="5:36" s="75" customFormat="1" ht="21" customHeight="1" x14ac:dyDescent="0.3">
      <c r="E191" s="85"/>
      <c r="H191" s="85"/>
      <c r="AD191" s="109"/>
      <c r="AE191" s="82"/>
      <c r="AF191" s="85"/>
      <c r="AG191" s="82"/>
      <c r="AH191" s="85"/>
      <c r="AI191" s="85"/>
      <c r="AJ191" s="88"/>
    </row>
    <row r="192" spans="5:36" s="75" customFormat="1" ht="21" customHeight="1" x14ac:dyDescent="0.3">
      <c r="E192" s="85"/>
      <c r="H192" s="85"/>
      <c r="AD192" s="109"/>
      <c r="AE192" s="82"/>
      <c r="AF192" s="85"/>
      <c r="AG192" s="82"/>
      <c r="AH192" s="85"/>
      <c r="AI192" s="85"/>
      <c r="AJ192" s="88"/>
    </row>
    <row r="193" spans="5:36" s="75" customFormat="1" ht="21" customHeight="1" x14ac:dyDescent="0.3">
      <c r="E193" s="85"/>
      <c r="H193" s="85"/>
      <c r="AD193" s="109"/>
      <c r="AE193" s="82"/>
      <c r="AF193" s="85"/>
      <c r="AG193" s="82"/>
      <c r="AH193" s="85"/>
      <c r="AI193" s="85"/>
      <c r="AJ193" s="88"/>
    </row>
    <row r="194" spans="5:36" s="75" customFormat="1" ht="21" customHeight="1" x14ac:dyDescent="0.3">
      <c r="E194" s="85"/>
      <c r="H194" s="85"/>
      <c r="AD194" s="109"/>
      <c r="AE194" s="82"/>
      <c r="AF194" s="85"/>
      <c r="AG194" s="82"/>
      <c r="AH194" s="85"/>
      <c r="AI194" s="85"/>
      <c r="AJ194" s="88"/>
    </row>
    <row r="195" spans="5:36" s="75" customFormat="1" ht="21" customHeight="1" x14ac:dyDescent="0.3">
      <c r="E195" s="85"/>
      <c r="H195" s="85"/>
      <c r="AD195" s="109"/>
      <c r="AE195" s="82"/>
      <c r="AF195" s="85"/>
      <c r="AG195" s="82"/>
      <c r="AH195" s="85"/>
      <c r="AI195" s="85"/>
      <c r="AJ195" s="88"/>
    </row>
    <row r="196" spans="5:36" s="75" customFormat="1" ht="21" customHeight="1" x14ac:dyDescent="0.3">
      <c r="H196" s="85"/>
      <c r="K196" s="81"/>
      <c r="AE196" s="82"/>
      <c r="AF196" s="81"/>
      <c r="AG196" s="82"/>
      <c r="AH196" s="81"/>
      <c r="AI196" s="81"/>
      <c r="AJ196" s="88"/>
    </row>
    <row r="197" spans="5:36" s="75" customFormat="1" ht="21" customHeight="1" x14ac:dyDescent="0.3">
      <c r="H197" s="85"/>
      <c r="K197" s="85"/>
      <c r="AE197" s="82"/>
      <c r="AF197" s="81"/>
      <c r="AG197" s="82"/>
      <c r="AH197" s="81"/>
      <c r="AI197" s="81"/>
      <c r="AJ197" s="88"/>
    </row>
    <row r="198" spans="5:36" s="75" customFormat="1" ht="21" customHeight="1" x14ac:dyDescent="0.3">
      <c r="H198" s="85"/>
      <c r="K198" s="85"/>
      <c r="AE198" s="82"/>
      <c r="AF198" s="81"/>
      <c r="AG198" s="82"/>
      <c r="AH198" s="81"/>
      <c r="AI198" s="81"/>
      <c r="AJ198" s="88"/>
    </row>
    <row r="199" spans="5:36" s="75" customFormat="1" ht="21" customHeight="1" x14ac:dyDescent="0.3">
      <c r="H199" s="85"/>
      <c r="K199" s="85"/>
      <c r="AE199" s="82"/>
      <c r="AF199" s="81"/>
      <c r="AG199" s="82"/>
      <c r="AH199" s="81"/>
      <c r="AI199" s="81"/>
      <c r="AJ199" s="88"/>
    </row>
    <row r="200" spans="5:36" s="75" customFormat="1" ht="21" customHeight="1" x14ac:dyDescent="0.3">
      <c r="H200" s="85"/>
      <c r="K200" s="85"/>
      <c r="AE200" s="82"/>
      <c r="AF200" s="81"/>
      <c r="AG200" s="82"/>
      <c r="AH200" s="81"/>
      <c r="AI200" s="81"/>
      <c r="AJ200" s="88"/>
    </row>
    <row r="201" spans="5:36" s="75" customFormat="1" ht="21" customHeight="1" x14ac:dyDescent="0.3">
      <c r="AE201" s="82"/>
      <c r="AF201" s="81"/>
      <c r="AG201" s="82"/>
      <c r="AH201" s="81"/>
      <c r="AI201" s="81"/>
      <c r="AJ201" s="88"/>
    </row>
    <row r="202" spans="5:36" s="75" customFormat="1" ht="21" customHeight="1" x14ac:dyDescent="0.3">
      <c r="H202" s="81"/>
      <c r="AE202" s="82"/>
      <c r="AF202" s="81"/>
      <c r="AG202" s="82"/>
      <c r="AH202" s="81"/>
      <c r="AI202" s="81"/>
      <c r="AJ202" s="88"/>
    </row>
    <row r="203" spans="5:36" s="75" customFormat="1" ht="21" customHeight="1" x14ac:dyDescent="0.3">
      <c r="H203" s="85"/>
      <c r="AE203" s="82"/>
      <c r="AF203" s="81"/>
      <c r="AG203" s="82"/>
      <c r="AH203" s="81"/>
      <c r="AI203" s="81"/>
      <c r="AJ203" s="88"/>
    </row>
    <row r="204" spans="5:36" s="75" customFormat="1" ht="21" customHeight="1" x14ac:dyDescent="0.3">
      <c r="AE204" s="82"/>
      <c r="AF204" s="81"/>
      <c r="AG204" s="82"/>
      <c r="AH204" s="81"/>
      <c r="AI204" s="81"/>
      <c r="AJ204" s="88"/>
    </row>
    <row r="205" spans="5:36" s="75" customFormat="1" ht="21" customHeight="1" x14ac:dyDescent="0.3">
      <c r="H205" s="81"/>
      <c r="AE205" s="82"/>
      <c r="AF205" s="81"/>
      <c r="AG205" s="82"/>
      <c r="AH205" s="81"/>
      <c r="AI205" s="81"/>
      <c r="AJ205" s="88"/>
    </row>
    <row r="206" spans="5:36" s="75" customFormat="1" ht="21" customHeight="1" x14ac:dyDescent="0.3">
      <c r="H206" s="85"/>
      <c r="AE206" s="82"/>
      <c r="AF206" s="81"/>
      <c r="AG206" s="82"/>
      <c r="AH206" s="81"/>
      <c r="AI206" s="81"/>
      <c r="AJ206" s="88"/>
    </row>
    <row r="207" spans="5:36" s="75" customFormat="1" ht="21" customHeight="1" x14ac:dyDescent="0.3">
      <c r="AE207" s="82"/>
      <c r="AF207" s="81"/>
      <c r="AG207" s="82"/>
      <c r="AH207" s="81"/>
      <c r="AI207" s="81"/>
      <c r="AJ207" s="88"/>
    </row>
    <row r="208" spans="5:36" s="75" customFormat="1" ht="21" customHeight="1" x14ac:dyDescent="0.3">
      <c r="E208" s="81"/>
      <c r="AE208" s="82"/>
      <c r="AF208" s="81"/>
      <c r="AG208" s="82"/>
      <c r="AH208" s="81"/>
      <c r="AI208" s="81"/>
      <c r="AJ208" s="88"/>
    </row>
    <row r="209" spans="5:36" s="75" customFormat="1" ht="21" customHeight="1" x14ac:dyDescent="0.3">
      <c r="E209" s="85"/>
      <c r="AE209" s="82"/>
      <c r="AF209" s="81"/>
      <c r="AG209" s="82"/>
      <c r="AH209" s="81"/>
      <c r="AI209" s="81"/>
      <c r="AJ209" s="88"/>
    </row>
    <row r="210" spans="5:36" s="75" customFormat="1" ht="21" customHeight="1" x14ac:dyDescent="0.3">
      <c r="AE210" s="82"/>
      <c r="AF210" s="81"/>
      <c r="AG210" s="82"/>
      <c r="AH210" s="81"/>
      <c r="AI210" s="81"/>
      <c r="AJ210" s="88"/>
    </row>
    <row r="211" spans="5:36" s="75" customFormat="1" ht="21" customHeight="1" x14ac:dyDescent="0.3">
      <c r="AE211" s="82"/>
      <c r="AF211" s="81"/>
      <c r="AG211" s="82"/>
      <c r="AH211" s="81"/>
      <c r="AI211" s="81"/>
      <c r="AJ211" s="88"/>
    </row>
    <row r="212" spans="5:36" s="75" customFormat="1" ht="21" customHeight="1" x14ac:dyDescent="0.3">
      <c r="AE212" s="82"/>
      <c r="AF212" s="81"/>
      <c r="AG212" s="82"/>
      <c r="AH212" s="81"/>
      <c r="AI212" s="81"/>
      <c r="AJ212" s="88"/>
    </row>
    <row r="213" spans="5:36" s="75" customFormat="1" ht="21" customHeight="1" x14ac:dyDescent="0.3">
      <c r="AE213" s="82"/>
      <c r="AF213" s="81"/>
      <c r="AG213" s="82"/>
      <c r="AH213" s="81"/>
      <c r="AI213" s="81"/>
      <c r="AJ213" s="88"/>
    </row>
    <row r="214" spans="5:36" s="75" customFormat="1" ht="21" customHeight="1" x14ac:dyDescent="0.3">
      <c r="AE214" s="82"/>
      <c r="AF214" s="81"/>
      <c r="AG214" s="82"/>
      <c r="AH214" s="81"/>
      <c r="AI214" s="81"/>
      <c r="AJ214" s="88"/>
    </row>
    <row r="215" spans="5:36" s="75" customFormat="1" ht="21" customHeight="1" x14ac:dyDescent="0.3">
      <c r="AE215" s="82"/>
      <c r="AF215" s="81"/>
      <c r="AG215" s="82"/>
      <c r="AH215" s="81"/>
      <c r="AI215" s="81"/>
      <c r="AJ215" s="88"/>
    </row>
    <row r="216" spans="5:36" s="75" customFormat="1" ht="21" customHeight="1" x14ac:dyDescent="0.3">
      <c r="AE216" s="82"/>
      <c r="AF216" s="81"/>
      <c r="AG216" s="82"/>
      <c r="AH216" s="81"/>
      <c r="AI216" s="81"/>
      <c r="AJ216" s="88"/>
    </row>
    <row r="217" spans="5:36" s="75" customFormat="1" ht="21" customHeight="1" x14ac:dyDescent="0.3">
      <c r="AE217" s="82"/>
      <c r="AF217" s="81"/>
      <c r="AG217" s="82"/>
      <c r="AH217" s="81"/>
      <c r="AI217" s="81"/>
      <c r="AJ217" s="88"/>
    </row>
    <row r="218" spans="5:36" s="75" customFormat="1" ht="21" customHeight="1" x14ac:dyDescent="0.3">
      <c r="AE218" s="82"/>
      <c r="AF218" s="81"/>
      <c r="AG218" s="82"/>
      <c r="AH218" s="81"/>
      <c r="AI218" s="81"/>
      <c r="AJ218" s="88"/>
    </row>
    <row r="219" spans="5:36" s="75" customFormat="1" ht="21" customHeight="1" x14ac:dyDescent="0.3">
      <c r="AE219" s="82"/>
      <c r="AF219" s="81"/>
      <c r="AG219" s="82"/>
      <c r="AH219" s="81"/>
      <c r="AI219" s="81"/>
      <c r="AJ219" s="88"/>
    </row>
    <row r="220" spans="5:36" s="75" customFormat="1" ht="21" customHeight="1" x14ac:dyDescent="0.3">
      <c r="AE220" s="82"/>
      <c r="AF220" s="81"/>
      <c r="AG220" s="82"/>
      <c r="AH220" s="81"/>
      <c r="AI220" s="81"/>
      <c r="AJ220" s="88"/>
    </row>
    <row r="221" spans="5:36" s="75" customFormat="1" ht="21" customHeight="1" x14ac:dyDescent="0.3">
      <c r="AE221" s="82"/>
      <c r="AF221" s="81"/>
      <c r="AG221" s="82"/>
      <c r="AH221" s="81"/>
      <c r="AI221" s="81"/>
      <c r="AJ221" s="88"/>
    </row>
    <row r="222" spans="5:36" s="75" customFormat="1" ht="21" customHeight="1" x14ac:dyDescent="0.3">
      <c r="AE222" s="82"/>
      <c r="AF222" s="81"/>
      <c r="AG222" s="82"/>
      <c r="AH222" s="81"/>
      <c r="AI222" s="81"/>
      <c r="AJ222" s="88"/>
    </row>
    <row r="223" spans="5:36" s="75" customFormat="1" ht="21" customHeight="1" x14ac:dyDescent="0.3">
      <c r="AE223" s="82"/>
      <c r="AF223" s="81"/>
      <c r="AG223" s="82"/>
      <c r="AH223" s="81"/>
      <c r="AI223" s="81"/>
      <c r="AJ223" s="88"/>
    </row>
    <row r="224" spans="5:36" s="75" customFormat="1" ht="21" customHeight="1" x14ac:dyDescent="0.3">
      <c r="AE224" s="82"/>
      <c r="AF224" s="81"/>
      <c r="AG224" s="82"/>
      <c r="AH224" s="81"/>
      <c r="AI224" s="81"/>
      <c r="AJ224" s="88"/>
    </row>
    <row r="225" spans="31:36" s="75" customFormat="1" ht="21" customHeight="1" x14ac:dyDescent="0.3">
      <c r="AE225" s="82"/>
      <c r="AF225" s="81"/>
      <c r="AG225" s="82"/>
      <c r="AH225" s="81"/>
      <c r="AI225" s="81"/>
      <c r="AJ225" s="88"/>
    </row>
    <row r="226" spans="31:36" s="75" customFormat="1" ht="21" customHeight="1" x14ac:dyDescent="0.3">
      <c r="AE226" s="82"/>
      <c r="AF226" s="81"/>
      <c r="AG226" s="82"/>
      <c r="AH226" s="81"/>
      <c r="AI226" s="81"/>
      <c r="AJ226" s="88"/>
    </row>
    <row r="227" spans="31:36" s="75" customFormat="1" ht="21" customHeight="1" x14ac:dyDescent="0.3">
      <c r="AE227" s="82"/>
      <c r="AF227" s="81"/>
      <c r="AG227" s="82"/>
      <c r="AH227" s="81"/>
      <c r="AI227" s="81"/>
      <c r="AJ227" s="88"/>
    </row>
    <row r="228" spans="31:36" s="75" customFormat="1" ht="21" customHeight="1" x14ac:dyDescent="0.3">
      <c r="AE228" s="82"/>
      <c r="AF228" s="81"/>
      <c r="AG228" s="82"/>
      <c r="AH228" s="81"/>
      <c r="AI228" s="81"/>
      <c r="AJ228" s="88"/>
    </row>
    <row r="229" spans="31:36" s="75" customFormat="1" ht="21" customHeight="1" x14ac:dyDescent="0.3">
      <c r="AE229" s="82"/>
      <c r="AF229" s="81"/>
      <c r="AG229" s="82"/>
      <c r="AH229" s="81"/>
      <c r="AI229" s="81"/>
      <c r="AJ229" s="88"/>
    </row>
    <row r="230" spans="31:36" s="75" customFormat="1" ht="21" customHeight="1" x14ac:dyDescent="0.3">
      <c r="AE230" s="82"/>
      <c r="AF230" s="81"/>
      <c r="AG230" s="82"/>
      <c r="AH230" s="81"/>
      <c r="AI230" s="81"/>
      <c r="AJ230" s="88"/>
    </row>
    <row r="231" spans="31:36" s="75" customFormat="1" ht="21" customHeight="1" x14ac:dyDescent="0.3">
      <c r="AE231" s="82"/>
      <c r="AF231" s="81"/>
      <c r="AG231" s="82"/>
      <c r="AH231" s="81"/>
      <c r="AI231" s="81"/>
      <c r="AJ231" s="88"/>
    </row>
    <row r="232" spans="31:36" s="75" customFormat="1" ht="21" customHeight="1" x14ac:dyDescent="0.3">
      <c r="AE232" s="82"/>
      <c r="AF232" s="81"/>
      <c r="AG232" s="82"/>
      <c r="AH232" s="81"/>
      <c r="AI232" s="81"/>
      <c r="AJ232" s="88"/>
    </row>
    <row r="233" spans="31:36" s="75" customFormat="1" ht="21" customHeight="1" x14ac:dyDescent="0.3">
      <c r="AE233" s="82"/>
      <c r="AF233" s="81"/>
      <c r="AG233" s="82"/>
      <c r="AH233" s="81"/>
      <c r="AI233" s="81"/>
      <c r="AJ233" s="88"/>
    </row>
    <row r="234" spans="31:36" s="75" customFormat="1" ht="21" customHeight="1" x14ac:dyDescent="0.3">
      <c r="AE234" s="82"/>
      <c r="AF234" s="81"/>
      <c r="AG234" s="82"/>
      <c r="AH234" s="81"/>
      <c r="AI234" s="81"/>
      <c r="AJ234" s="88"/>
    </row>
    <row r="235" spans="31:36" s="75" customFormat="1" ht="21" customHeight="1" x14ac:dyDescent="0.3">
      <c r="AE235" s="82"/>
      <c r="AF235" s="81"/>
      <c r="AG235" s="82"/>
      <c r="AH235" s="81"/>
      <c r="AI235" s="81"/>
      <c r="AJ235" s="88"/>
    </row>
    <row r="236" spans="31:36" s="75" customFormat="1" ht="21" customHeight="1" x14ac:dyDescent="0.3">
      <c r="AE236" s="82"/>
      <c r="AF236" s="81"/>
      <c r="AG236" s="82"/>
      <c r="AH236" s="81"/>
      <c r="AI236" s="81"/>
      <c r="AJ236" s="88"/>
    </row>
    <row r="237" spans="31:36" s="75" customFormat="1" ht="21" customHeight="1" x14ac:dyDescent="0.3">
      <c r="AE237" s="82"/>
      <c r="AF237" s="81"/>
      <c r="AG237" s="82"/>
      <c r="AH237" s="81"/>
      <c r="AI237" s="81"/>
      <c r="AJ237" s="88"/>
    </row>
    <row r="238" spans="31:36" s="75" customFormat="1" ht="21" customHeight="1" x14ac:dyDescent="0.3">
      <c r="AE238" s="82"/>
      <c r="AF238" s="81"/>
      <c r="AG238" s="82"/>
      <c r="AH238" s="81"/>
      <c r="AI238" s="81"/>
      <c r="AJ238" s="88"/>
    </row>
    <row r="239" spans="31:36" s="75" customFormat="1" ht="21" customHeight="1" x14ac:dyDescent="0.3">
      <c r="AE239" s="82"/>
      <c r="AF239" s="81"/>
      <c r="AG239" s="82"/>
      <c r="AH239" s="81"/>
      <c r="AI239" s="81"/>
      <c r="AJ239" s="88"/>
    </row>
    <row r="240" spans="31:36" s="75" customFormat="1" ht="21" customHeight="1" x14ac:dyDescent="0.3">
      <c r="AE240" s="82"/>
      <c r="AF240" s="81"/>
      <c r="AG240" s="82"/>
      <c r="AH240" s="81"/>
      <c r="AI240" s="81"/>
      <c r="AJ240" s="88"/>
    </row>
    <row r="241" spans="31:36" s="75" customFormat="1" ht="21" customHeight="1" x14ac:dyDescent="0.3">
      <c r="AE241" s="82"/>
      <c r="AF241" s="81"/>
      <c r="AG241" s="82"/>
      <c r="AH241" s="81"/>
      <c r="AI241" s="81"/>
      <c r="AJ241" s="88"/>
    </row>
    <row r="242" spans="31:36" s="75" customFormat="1" ht="21" customHeight="1" x14ac:dyDescent="0.3">
      <c r="AE242" s="82"/>
      <c r="AF242" s="81"/>
      <c r="AG242" s="82"/>
      <c r="AH242" s="81"/>
      <c r="AI242" s="81"/>
      <c r="AJ242" s="88"/>
    </row>
    <row r="243" spans="31:36" s="75" customFormat="1" ht="21" customHeight="1" x14ac:dyDescent="0.3">
      <c r="AE243" s="82"/>
      <c r="AF243" s="81"/>
      <c r="AG243" s="82"/>
      <c r="AH243" s="81"/>
      <c r="AI243" s="81"/>
      <c r="AJ243" s="88"/>
    </row>
    <row r="244" spans="31:36" s="75" customFormat="1" ht="21" customHeight="1" x14ac:dyDescent="0.3">
      <c r="AE244" s="82"/>
      <c r="AF244" s="81"/>
      <c r="AG244" s="82"/>
      <c r="AH244" s="81"/>
      <c r="AI244" s="81"/>
      <c r="AJ244" s="88"/>
    </row>
    <row r="245" spans="31:36" s="75" customFormat="1" ht="21" customHeight="1" x14ac:dyDescent="0.3">
      <c r="AE245" s="82"/>
      <c r="AF245" s="81"/>
      <c r="AG245" s="82"/>
      <c r="AH245" s="81"/>
      <c r="AI245" s="81"/>
      <c r="AJ245" s="88"/>
    </row>
    <row r="246" spans="31:36" s="75" customFormat="1" ht="21" customHeight="1" x14ac:dyDescent="0.3">
      <c r="AE246" s="82"/>
      <c r="AF246" s="81"/>
      <c r="AG246" s="82"/>
      <c r="AH246" s="81"/>
      <c r="AI246" s="81"/>
      <c r="AJ246" s="88"/>
    </row>
    <row r="247" spans="31:36" s="75" customFormat="1" ht="21" customHeight="1" x14ac:dyDescent="0.3">
      <c r="AE247" s="82"/>
      <c r="AF247" s="81"/>
      <c r="AG247" s="82"/>
      <c r="AH247" s="81"/>
      <c r="AI247" s="81"/>
      <c r="AJ247" s="88"/>
    </row>
    <row r="248" spans="31:36" s="75" customFormat="1" ht="21" customHeight="1" x14ac:dyDescent="0.3">
      <c r="AE248" s="82"/>
      <c r="AF248" s="81"/>
      <c r="AG248" s="82"/>
      <c r="AH248" s="81"/>
      <c r="AI248" s="81"/>
      <c r="AJ248" s="88"/>
    </row>
    <row r="249" spans="31:36" s="75" customFormat="1" ht="21" customHeight="1" x14ac:dyDescent="0.3">
      <c r="AE249" s="82"/>
      <c r="AF249" s="81"/>
      <c r="AG249" s="82"/>
      <c r="AH249" s="81"/>
      <c r="AI249" s="81"/>
      <c r="AJ249" s="88"/>
    </row>
    <row r="250" spans="31:36" s="75" customFormat="1" ht="21" customHeight="1" x14ac:dyDescent="0.3">
      <c r="AE250" s="82"/>
      <c r="AF250" s="81"/>
      <c r="AG250" s="82"/>
      <c r="AH250" s="81"/>
      <c r="AI250" s="81"/>
      <c r="AJ250" s="88"/>
    </row>
    <row r="251" spans="31:36" s="75" customFormat="1" ht="21" customHeight="1" x14ac:dyDescent="0.3">
      <c r="AE251" s="82"/>
      <c r="AF251" s="81"/>
      <c r="AG251" s="82"/>
      <c r="AH251" s="81"/>
      <c r="AI251" s="81"/>
      <c r="AJ251" s="88"/>
    </row>
    <row r="252" spans="31:36" s="75" customFormat="1" ht="21" customHeight="1" x14ac:dyDescent="0.3">
      <c r="AE252" s="82"/>
      <c r="AF252" s="81"/>
      <c r="AG252" s="82"/>
      <c r="AH252" s="81"/>
      <c r="AI252" s="81"/>
      <c r="AJ252" s="88"/>
    </row>
    <row r="253" spans="31:36" s="75" customFormat="1" ht="21" customHeight="1" x14ac:dyDescent="0.3">
      <c r="AE253" s="82"/>
      <c r="AF253" s="81"/>
      <c r="AG253" s="82"/>
      <c r="AH253" s="81"/>
      <c r="AI253" s="81"/>
      <c r="AJ253" s="88"/>
    </row>
    <row r="254" spans="31:36" s="75" customFormat="1" ht="21" customHeight="1" x14ac:dyDescent="0.3">
      <c r="AE254" s="82"/>
      <c r="AF254" s="81"/>
      <c r="AG254" s="82"/>
      <c r="AH254" s="81"/>
      <c r="AI254" s="81"/>
      <c r="AJ254" s="88"/>
    </row>
    <row r="255" spans="31:36" s="75" customFormat="1" ht="21" customHeight="1" x14ac:dyDescent="0.3">
      <c r="AE255" s="82"/>
      <c r="AF255" s="81"/>
      <c r="AG255" s="82"/>
      <c r="AH255" s="81"/>
      <c r="AI255" s="81"/>
      <c r="AJ255" s="88"/>
    </row>
    <row r="256" spans="31:36" s="75" customFormat="1" ht="21" customHeight="1" x14ac:dyDescent="0.3">
      <c r="AE256" s="82"/>
      <c r="AF256" s="81"/>
      <c r="AG256" s="82"/>
      <c r="AH256" s="81"/>
      <c r="AI256" s="81"/>
      <c r="AJ256" s="88"/>
    </row>
    <row r="257" spans="31:36" s="75" customFormat="1" ht="21" customHeight="1" x14ac:dyDescent="0.3">
      <c r="AE257" s="82"/>
      <c r="AF257" s="81"/>
      <c r="AG257" s="82"/>
      <c r="AH257" s="81"/>
      <c r="AI257" s="81"/>
      <c r="AJ257" s="88"/>
    </row>
    <row r="258" spans="31:36" s="75" customFormat="1" ht="21" customHeight="1" x14ac:dyDescent="0.3">
      <c r="AE258" s="82"/>
      <c r="AF258" s="81"/>
      <c r="AG258" s="82"/>
      <c r="AH258" s="81"/>
      <c r="AI258" s="81"/>
      <c r="AJ258" s="88"/>
    </row>
    <row r="259" spans="31:36" s="75" customFormat="1" ht="21" customHeight="1" x14ac:dyDescent="0.3">
      <c r="AE259" s="82"/>
      <c r="AF259" s="81"/>
      <c r="AG259" s="82"/>
      <c r="AH259" s="81"/>
      <c r="AI259" s="81"/>
      <c r="AJ259" s="88"/>
    </row>
    <row r="260" spans="31:36" s="75" customFormat="1" ht="21" customHeight="1" x14ac:dyDescent="0.3">
      <c r="AE260" s="82"/>
      <c r="AF260" s="81"/>
      <c r="AG260" s="82"/>
      <c r="AH260" s="81"/>
      <c r="AI260" s="81"/>
      <c r="AJ260" s="88"/>
    </row>
    <row r="261" spans="31:36" s="75" customFormat="1" ht="21" customHeight="1" x14ac:dyDescent="0.3">
      <c r="AE261" s="82"/>
      <c r="AF261" s="81"/>
      <c r="AG261" s="82"/>
      <c r="AH261" s="81"/>
      <c r="AI261" s="81"/>
      <c r="AJ261" s="88"/>
    </row>
    <row r="262" spans="31:36" s="75" customFormat="1" ht="21" customHeight="1" x14ac:dyDescent="0.3">
      <c r="AE262" s="82"/>
      <c r="AF262" s="81"/>
      <c r="AG262" s="82"/>
      <c r="AH262" s="81"/>
      <c r="AI262" s="81"/>
      <c r="AJ262" s="88"/>
    </row>
    <row r="263" spans="31:36" s="75" customFormat="1" ht="21" customHeight="1" x14ac:dyDescent="0.3">
      <c r="AE263" s="82"/>
      <c r="AF263" s="81"/>
      <c r="AG263" s="82"/>
      <c r="AH263" s="81"/>
      <c r="AI263" s="81"/>
      <c r="AJ263" s="88"/>
    </row>
    <row r="264" spans="31:36" s="75" customFormat="1" ht="21" customHeight="1" x14ac:dyDescent="0.3">
      <c r="AE264" s="82"/>
      <c r="AF264" s="81"/>
      <c r="AG264" s="82"/>
      <c r="AH264" s="81"/>
      <c r="AI264" s="81"/>
      <c r="AJ264" s="88"/>
    </row>
    <row r="265" spans="31:36" s="75" customFormat="1" ht="21" customHeight="1" x14ac:dyDescent="0.3">
      <c r="AE265" s="82"/>
      <c r="AF265" s="81"/>
      <c r="AG265" s="82"/>
      <c r="AH265" s="81"/>
      <c r="AI265" s="81"/>
      <c r="AJ265" s="88"/>
    </row>
    <row r="266" spans="31:36" s="75" customFormat="1" ht="21" customHeight="1" x14ac:dyDescent="0.3">
      <c r="AE266" s="82"/>
      <c r="AF266" s="81"/>
      <c r="AG266" s="82"/>
      <c r="AH266" s="81"/>
      <c r="AI266" s="81"/>
      <c r="AJ266" s="88"/>
    </row>
    <row r="267" spans="31:36" s="75" customFormat="1" ht="21" customHeight="1" x14ac:dyDescent="0.3">
      <c r="AE267" s="82"/>
      <c r="AF267" s="81"/>
      <c r="AG267" s="82"/>
      <c r="AH267" s="81"/>
      <c r="AI267" s="81"/>
      <c r="AJ267" s="88"/>
    </row>
    <row r="268" spans="31:36" s="75" customFormat="1" ht="21" customHeight="1" x14ac:dyDescent="0.3">
      <c r="AE268" s="82"/>
      <c r="AF268" s="81"/>
      <c r="AG268" s="82"/>
      <c r="AH268" s="81"/>
      <c r="AI268" s="81"/>
      <c r="AJ268" s="88"/>
    </row>
    <row r="269" spans="31:36" s="75" customFormat="1" ht="21" customHeight="1" x14ac:dyDescent="0.3">
      <c r="AE269" s="82"/>
      <c r="AF269" s="81"/>
      <c r="AG269" s="82"/>
      <c r="AH269" s="81"/>
      <c r="AI269" s="81"/>
      <c r="AJ269" s="88"/>
    </row>
    <row r="270" spans="31:36" s="75" customFormat="1" ht="21" customHeight="1" x14ac:dyDescent="0.3">
      <c r="AE270" s="82"/>
      <c r="AF270" s="81"/>
      <c r="AG270" s="82"/>
      <c r="AH270" s="81"/>
      <c r="AI270" s="81"/>
      <c r="AJ270" s="88"/>
    </row>
    <row r="271" spans="31:36" s="75" customFormat="1" ht="21" customHeight="1" x14ac:dyDescent="0.3">
      <c r="AE271" s="82"/>
      <c r="AF271" s="81"/>
      <c r="AG271" s="82"/>
      <c r="AH271" s="81"/>
      <c r="AI271" s="81"/>
      <c r="AJ271" s="88"/>
    </row>
    <row r="272" spans="31:36" s="75" customFormat="1" ht="21" customHeight="1" x14ac:dyDescent="0.3">
      <c r="AE272" s="82"/>
      <c r="AF272" s="81"/>
      <c r="AG272" s="82"/>
      <c r="AH272" s="81"/>
      <c r="AI272" s="81"/>
      <c r="AJ272" s="88"/>
    </row>
    <row r="273" spans="31:36" s="75" customFormat="1" ht="21" customHeight="1" x14ac:dyDescent="0.3">
      <c r="AE273" s="82"/>
      <c r="AF273" s="81"/>
      <c r="AG273" s="82"/>
      <c r="AH273" s="81"/>
      <c r="AI273" s="81"/>
      <c r="AJ273" s="88"/>
    </row>
    <row r="274" spans="31:36" s="75" customFormat="1" ht="21" customHeight="1" x14ac:dyDescent="0.3">
      <c r="AE274" s="82"/>
      <c r="AF274" s="81"/>
      <c r="AG274" s="82"/>
      <c r="AH274" s="81"/>
      <c r="AI274" s="81"/>
      <c r="AJ274" s="88"/>
    </row>
    <row r="275" spans="31:36" s="75" customFormat="1" ht="21" customHeight="1" x14ac:dyDescent="0.3">
      <c r="AE275" s="82"/>
      <c r="AF275" s="81"/>
      <c r="AG275" s="82"/>
      <c r="AH275" s="81"/>
      <c r="AI275" s="81"/>
      <c r="AJ275" s="88"/>
    </row>
    <row r="276" spans="31:36" s="75" customFormat="1" ht="21" customHeight="1" x14ac:dyDescent="0.3">
      <c r="AE276" s="82"/>
      <c r="AF276" s="81"/>
      <c r="AG276" s="82"/>
      <c r="AH276" s="81"/>
      <c r="AI276" s="81"/>
      <c r="AJ276" s="88"/>
    </row>
    <row r="277" spans="31:36" s="75" customFormat="1" ht="21" customHeight="1" x14ac:dyDescent="0.3">
      <c r="AE277" s="82"/>
      <c r="AF277" s="81"/>
      <c r="AG277" s="82"/>
      <c r="AH277" s="81"/>
      <c r="AI277" s="81"/>
      <c r="AJ277" s="88"/>
    </row>
    <row r="278" spans="31:36" s="75" customFormat="1" ht="21" customHeight="1" x14ac:dyDescent="0.3">
      <c r="AE278" s="82"/>
      <c r="AF278" s="81"/>
      <c r="AG278" s="82"/>
      <c r="AH278" s="81"/>
      <c r="AI278" s="81"/>
      <c r="AJ278" s="88"/>
    </row>
    <row r="279" spans="31:36" s="75" customFormat="1" ht="21" customHeight="1" x14ac:dyDescent="0.3">
      <c r="AE279" s="82"/>
      <c r="AF279" s="81"/>
      <c r="AG279" s="82"/>
      <c r="AH279" s="81"/>
      <c r="AI279" s="81"/>
      <c r="AJ279" s="88"/>
    </row>
    <row r="280" spans="31:36" s="75" customFormat="1" ht="21" customHeight="1" x14ac:dyDescent="0.3">
      <c r="AE280" s="82"/>
      <c r="AF280" s="81"/>
      <c r="AG280" s="82"/>
      <c r="AH280" s="81"/>
      <c r="AI280" s="81"/>
      <c r="AJ280" s="88"/>
    </row>
    <row r="281" spans="31:36" s="75" customFormat="1" ht="21" customHeight="1" x14ac:dyDescent="0.3">
      <c r="AE281" s="82"/>
      <c r="AF281" s="81"/>
      <c r="AG281" s="82"/>
      <c r="AH281" s="81"/>
      <c r="AI281" s="81"/>
      <c r="AJ281" s="88"/>
    </row>
    <row r="282" spans="31:36" s="75" customFormat="1" ht="21" customHeight="1" x14ac:dyDescent="0.3">
      <c r="AE282" s="82"/>
      <c r="AF282" s="81"/>
      <c r="AG282" s="82"/>
      <c r="AH282" s="81"/>
      <c r="AI282" s="81"/>
      <c r="AJ282" s="88"/>
    </row>
    <row r="283" spans="31:36" s="75" customFormat="1" ht="21" customHeight="1" x14ac:dyDescent="0.3">
      <c r="AE283" s="82"/>
      <c r="AF283" s="81"/>
      <c r="AG283" s="82"/>
      <c r="AH283" s="81"/>
      <c r="AI283" s="81"/>
      <c r="AJ283" s="88"/>
    </row>
    <row r="284" spans="31:36" s="75" customFormat="1" ht="21" customHeight="1" x14ac:dyDescent="0.3">
      <c r="AE284" s="82"/>
      <c r="AF284" s="81"/>
      <c r="AG284" s="82"/>
      <c r="AH284" s="81"/>
      <c r="AI284" s="81"/>
      <c r="AJ284" s="88"/>
    </row>
    <row r="285" spans="31:36" s="75" customFormat="1" ht="21" customHeight="1" x14ac:dyDescent="0.3">
      <c r="AE285" s="82"/>
      <c r="AF285" s="81"/>
      <c r="AG285" s="82"/>
      <c r="AH285" s="81"/>
      <c r="AI285" s="81"/>
      <c r="AJ285" s="88"/>
    </row>
    <row r="286" spans="31:36" s="75" customFormat="1" ht="21" customHeight="1" x14ac:dyDescent="0.3">
      <c r="AE286" s="82"/>
      <c r="AF286" s="81"/>
      <c r="AG286" s="82"/>
      <c r="AH286" s="81"/>
      <c r="AI286" s="81"/>
      <c r="AJ286" s="88"/>
    </row>
    <row r="287" spans="31:36" s="75" customFormat="1" ht="21" customHeight="1" x14ac:dyDescent="0.3">
      <c r="AE287" s="82"/>
      <c r="AF287" s="81"/>
      <c r="AG287" s="82"/>
      <c r="AH287" s="81"/>
      <c r="AI287" s="81"/>
      <c r="AJ287" s="88"/>
    </row>
    <row r="288" spans="31:36" s="75" customFormat="1" ht="21" customHeight="1" x14ac:dyDescent="0.3">
      <c r="AE288" s="82"/>
      <c r="AF288" s="81"/>
      <c r="AG288" s="82"/>
      <c r="AH288" s="81"/>
      <c r="AI288" s="81"/>
      <c r="AJ288" s="88"/>
    </row>
    <row r="289" spans="31:36" s="75" customFormat="1" ht="21" customHeight="1" x14ac:dyDescent="0.3">
      <c r="AE289" s="82"/>
      <c r="AF289" s="81"/>
      <c r="AG289" s="82"/>
      <c r="AH289" s="81"/>
      <c r="AI289" s="81"/>
      <c r="AJ289" s="88"/>
    </row>
    <row r="290" spans="31:36" s="75" customFormat="1" ht="21" customHeight="1" x14ac:dyDescent="0.3">
      <c r="AE290" s="82"/>
      <c r="AF290" s="81"/>
      <c r="AG290" s="82"/>
      <c r="AH290" s="81"/>
      <c r="AI290" s="81"/>
      <c r="AJ290" s="88"/>
    </row>
    <row r="291" spans="31:36" s="75" customFormat="1" ht="21" customHeight="1" x14ac:dyDescent="0.3">
      <c r="AE291" s="82"/>
      <c r="AF291" s="81"/>
      <c r="AG291" s="82"/>
      <c r="AH291" s="81"/>
      <c r="AI291" s="81"/>
      <c r="AJ291" s="88"/>
    </row>
    <row r="292" spans="31:36" s="75" customFormat="1" ht="21" customHeight="1" x14ac:dyDescent="0.3">
      <c r="AE292" s="82"/>
      <c r="AF292" s="81"/>
      <c r="AG292" s="82"/>
      <c r="AH292" s="81"/>
      <c r="AI292" s="81"/>
      <c r="AJ292" s="88"/>
    </row>
    <row r="293" spans="31:36" s="75" customFormat="1" ht="21" customHeight="1" x14ac:dyDescent="0.3">
      <c r="AE293" s="82"/>
      <c r="AF293" s="81"/>
      <c r="AG293" s="82"/>
      <c r="AH293" s="81"/>
      <c r="AI293" s="81"/>
      <c r="AJ293" s="88"/>
    </row>
    <row r="294" spans="31:36" s="75" customFormat="1" ht="21" customHeight="1" x14ac:dyDescent="0.3">
      <c r="AE294" s="82"/>
      <c r="AF294" s="81"/>
      <c r="AG294" s="82"/>
      <c r="AH294" s="81"/>
      <c r="AI294" s="81"/>
      <c r="AJ294" s="88"/>
    </row>
    <row r="295" spans="31:36" s="75" customFormat="1" ht="21" customHeight="1" x14ac:dyDescent="0.3">
      <c r="AE295" s="82"/>
      <c r="AF295" s="81"/>
      <c r="AG295" s="82"/>
      <c r="AH295" s="81"/>
      <c r="AI295" s="81"/>
      <c r="AJ295" s="88"/>
    </row>
    <row r="296" spans="31:36" s="75" customFormat="1" ht="21" customHeight="1" x14ac:dyDescent="0.3">
      <c r="AE296" s="82"/>
      <c r="AF296" s="81"/>
      <c r="AG296" s="82"/>
      <c r="AH296" s="81"/>
      <c r="AI296" s="81"/>
      <c r="AJ296" s="88"/>
    </row>
    <row r="297" spans="31:36" s="75" customFormat="1" ht="21" customHeight="1" x14ac:dyDescent="0.3">
      <c r="AE297" s="82"/>
      <c r="AF297" s="81"/>
      <c r="AG297" s="82"/>
      <c r="AH297" s="81"/>
      <c r="AI297" s="81"/>
      <c r="AJ297" s="88"/>
    </row>
    <row r="298" spans="31:36" s="75" customFormat="1" ht="21" customHeight="1" x14ac:dyDescent="0.3">
      <c r="AE298" s="82"/>
      <c r="AF298" s="81"/>
      <c r="AG298" s="82"/>
      <c r="AH298" s="81"/>
      <c r="AI298" s="81"/>
      <c r="AJ298" s="88"/>
    </row>
    <row r="299" spans="31:36" s="75" customFormat="1" ht="21" customHeight="1" x14ac:dyDescent="0.3">
      <c r="AE299" s="82"/>
      <c r="AF299" s="81"/>
      <c r="AG299" s="82"/>
      <c r="AH299" s="81"/>
      <c r="AI299" s="81"/>
      <c r="AJ299" s="88"/>
    </row>
    <row r="300" spans="31:36" s="75" customFormat="1" ht="21" customHeight="1" x14ac:dyDescent="0.3">
      <c r="AE300" s="82"/>
      <c r="AF300" s="81"/>
      <c r="AG300" s="82"/>
      <c r="AH300" s="81"/>
      <c r="AI300" s="81"/>
      <c r="AJ300" s="88"/>
    </row>
    <row r="301" spans="31:36" s="75" customFormat="1" ht="21" customHeight="1" x14ac:dyDescent="0.3">
      <c r="AE301" s="82"/>
      <c r="AF301" s="81"/>
      <c r="AG301" s="82"/>
      <c r="AH301" s="81"/>
      <c r="AI301" s="81"/>
      <c r="AJ301" s="88"/>
    </row>
    <row r="302" spans="31:36" s="75" customFormat="1" ht="21" customHeight="1" x14ac:dyDescent="0.3">
      <c r="AE302" s="82"/>
      <c r="AF302" s="81"/>
      <c r="AG302" s="82"/>
      <c r="AH302" s="81"/>
      <c r="AI302" s="81"/>
      <c r="AJ302" s="88"/>
    </row>
    <row r="303" spans="31:36" s="75" customFormat="1" ht="21" customHeight="1" x14ac:dyDescent="0.3">
      <c r="AE303" s="82"/>
      <c r="AF303" s="81"/>
      <c r="AG303" s="82"/>
      <c r="AH303" s="81"/>
      <c r="AI303" s="81"/>
      <c r="AJ303" s="88"/>
    </row>
    <row r="304" spans="31:36" s="75" customFormat="1" ht="21" customHeight="1" x14ac:dyDescent="0.3">
      <c r="AE304" s="82"/>
      <c r="AF304" s="81"/>
      <c r="AG304" s="82"/>
      <c r="AH304" s="81"/>
      <c r="AI304" s="81"/>
      <c r="AJ304" s="88"/>
    </row>
    <row r="305" spans="31:36" s="75" customFormat="1" ht="21" customHeight="1" x14ac:dyDescent="0.3">
      <c r="AE305" s="82"/>
      <c r="AF305" s="81"/>
      <c r="AG305" s="82"/>
      <c r="AH305" s="81"/>
      <c r="AI305" s="81"/>
      <c r="AJ305" s="88"/>
    </row>
    <row r="306" spans="31:36" s="75" customFormat="1" ht="21" customHeight="1" x14ac:dyDescent="0.3">
      <c r="AE306" s="82"/>
      <c r="AF306" s="81"/>
      <c r="AG306" s="82"/>
      <c r="AH306" s="81"/>
      <c r="AI306" s="81"/>
      <c r="AJ306" s="88"/>
    </row>
    <row r="307" spans="31:36" s="75" customFormat="1" ht="21" customHeight="1" x14ac:dyDescent="0.3">
      <c r="AE307" s="82"/>
      <c r="AF307" s="81"/>
      <c r="AG307" s="82"/>
      <c r="AH307" s="81"/>
      <c r="AI307" s="81"/>
      <c r="AJ307" s="88"/>
    </row>
    <row r="308" spans="31:36" s="75" customFormat="1" ht="21" customHeight="1" x14ac:dyDescent="0.3">
      <c r="AE308" s="82"/>
      <c r="AF308" s="81"/>
      <c r="AG308" s="82"/>
      <c r="AH308" s="81"/>
      <c r="AI308" s="81"/>
      <c r="AJ308" s="88"/>
    </row>
    <row r="309" spans="31:36" s="75" customFormat="1" ht="21" customHeight="1" x14ac:dyDescent="0.3">
      <c r="AE309" s="82"/>
      <c r="AF309" s="81"/>
      <c r="AG309" s="82"/>
      <c r="AH309" s="81"/>
      <c r="AI309" s="81"/>
      <c r="AJ309" s="88"/>
    </row>
    <row r="310" spans="31:36" s="75" customFormat="1" ht="21" customHeight="1" x14ac:dyDescent="0.3">
      <c r="AE310" s="82"/>
      <c r="AF310" s="81"/>
      <c r="AG310" s="82"/>
      <c r="AH310" s="81"/>
      <c r="AI310" s="81"/>
      <c r="AJ310" s="88"/>
    </row>
    <row r="311" spans="31:36" s="75" customFormat="1" ht="21" customHeight="1" x14ac:dyDescent="0.3">
      <c r="AE311" s="82"/>
      <c r="AF311" s="81"/>
      <c r="AG311" s="82"/>
      <c r="AH311" s="81"/>
      <c r="AI311" s="81"/>
      <c r="AJ311" s="88"/>
    </row>
    <row r="312" spans="31:36" s="75" customFormat="1" ht="21" customHeight="1" x14ac:dyDescent="0.3">
      <c r="AE312" s="82"/>
      <c r="AF312" s="81"/>
      <c r="AG312" s="82"/>
      <c r="AH312" s="81"/>
      <c r="AI312" s="81"/>
      <c r="AJ312" s="88"/>
    </row>
    <row r="313" spans="31:36" s="75" customFormat="1" ht="21" customHeight="1" x14ac:dyDescent="0.3">
      <c r="AE313" s="82"/>
      <c r="AF313" s="81"/>
      <c r="AG313" s="82"/>
      <c r="AH313" s="81"/>
      <c r="AI313" s="81"/>
      <c r="AJ313" s="88"/>
    </row>
    <row r="314" spans="31:36" s="75" customFormat="1" ht="21" customHeight="1" x14ac:dyDescent="0.3">
      <c r="AE314" s="82"/>
      <c r="AF314" s="81"/>
      <c r="AG314" s="82"/>
      <c r="AH314" s="81"/>
      <c r="AI314" s="81"/>
      <c r="AJ314" s="88"/>
    </row>
    <row r="315" spans="31:36" s="75" customFormat="1" ht="21" customHeight="1" x14ac:dyDescent="0.3">
      <c r="AE315" s="82"/>
      <c r="AF315" s="81"/>
      <c r="AG315" s="82"/>
      <c r="AH315" s="81"/>
      <c r="AI315" s="81"/>
      <c r="AJ315" s="88"/>
    </row>
    <row r="316" spans="31:36" s="75" customFormat="1" ht="21" customHeight="1" x14ac:dyDescent="0.3">
      <c r="AE316" s="82"/>
      <c r="AF316" s="81"/>
      <c r="AG316" s="82"/>
      <c r="AH316" s="81"/>
      <c r="AI316" s="81"/>
      <c r="AJ316" s="88"/>
    </row>
    <row r="317" spans="31:36" s="75" customFormat="1" ht="21" customHeight="1" x14ac:dyDescent="0.3">
      <c r="AE317" s="82"/>
      <c r="AF317" s="81"/>
      <c r="AG317" s="82"/>
      <c r="AH317" s="81"/>
      <c r="AI317" s="81"/>
      <c r="AJ317" s="88"/>
    </row>
    <row r="318" spans="31:36" s="75" customFormat="1" ht="21" customHeight="1" x14ac:dyDescent="0.3">
      <c r="AE318" s="82"/>
      <c r="AF318" s="81"/>
      <c r="AG318" s="82"/>
      <c r="AH318" s="81"/>
      <c r="AI318" s="81"/>
      <c r="AJ318" s="88"/>
    </row>
    <row r="319" spans="31:36" s="75" customFormat="1" ht="21" customHeight="1" x14ac:dyDescent="0.3">
      <c r="AE319" s="82"/>
      <c r="AF319" s="81"/>
      <c r="AG319" s="82"/>
      <c r="AH319" s="81"/>
      <c r="AI319" s="81"/>
      <c r="AJ319" s="88"/>
    </row>
    <row r="320" spans="31:36" s="75" customFormat="1" ht="21" customHeight="1" x14ac:dyDescent="0.3">
      <c r="AE320" s="82"/>
      <c r="AF320" s="81"/>
      <c r="AG320" s="82"/>
      <c r="AH320" s="81"/>
      <c r="AI320" s="81"/>
      <c r="AJ320" s="88"/>
    </row>
    <row r="321" spans="31:36" s="75" customFormat="1" ht="21" customHeight="1" x14ac:dyDescent="0.3">
      <c r="AE321" s="82"/>
      <c r="AF321" s="81"/>
      <c r="AG321" s="82"/>
      <c r="AH321" s="81"/>
      <c r="AI321" s="81"/>
      <c r="AJ321" s="88"/>
    </row>
    <row r="322" spans="31:36" s="75" customFormat="1" ht="21" customHeight="1" x14ac:dyDescent="0.3">
      <c r="AE322" s="82"/>
      <c r="AF322" s="81"/>
      <c r="AG322" s="82"/>
      <c r="AH322" s="81"/>
      <c r="AI322" s="81"/>
      <c r="AJ322" s="88"/>
    </row>
    <row r="323" spans="31:36" s="75" customFormat="1" ht="21" customHeight="1" x14ac:dyDescent="0.3">
      <c r="AE323" s="82"/>
      <c r="AF323" s="81"/>
      <c r="AG323" s="82"/>
      <c r="AH323" s="81"/>
      <c r="AI323" s="81"/>
      <c r="AJ323" s="88"/>
    </row>
    <row r="324" spans="31:36" s="75" customFormat="1" ht="21" customHeight="1" x14ac:dyDescent="0.3">
      <c r="AE324" s="82"/>
      <c r="AF324" s="81"/>
      <c r="AG324" s="82"/>
      <c r="AH324" s="81"/>
      <c r="AI324" s="81"/>
      <c r="AJ324" s="88"/>
    </row>
    <row r="325" spans="31:36" s="75" customFormat="1" ht="21" customHeight="1" x14ac:dyDescent="0.3">
      <c r="AE325" s="82"/>
      <c r="AF325" s="81"/>
      <c r="AG325" s="82"/>
      <c r="AH325" s="81"/>
      <c r="AI325" s="81"/>
      <c r="AJ325" s="88"/>
    </row>
    <row r="326" spans="31:36" s="75" customFormat="1" ht="21" customHeight="1" x14ac:dyDescent="0.3">
      <c r="AE326" s="82"/>
      <c r="AF326" s="81"/>
      <c r="AG326" s="82"/>
      <c r="AH326" s="81"/>
      <c r="AI326" s="81"/>
      <c r="AJ326" s="88"/>
    </row>
    <row r="327" spans="31:36" s="75" customFormat="1" ht="21" customHeight="1" x14ac:dyDescent="0.3">
      <c r="AE327" s="82"/>
      <c r="AF327" s="81"/>
      <c r="AG327" s="82"/>
      <c r="AH327" s="81"/>
      <c r="AI327" s="81"/>
      <c r="AJ327" s="88"/>
    </row>
    <row r="328" spans="31:36" s="75" customFormat="1" ht="21" customHeight="1" x14ac:dyDescent="0.3">
      <c r="AE328" s="82"/>
      <c r="AF328" s="81"/>
      <c r="AG328" s="82"/>
      <c r="AH328" s="81"/>
      <c r="AI328" s="81"/>
      <c r="AJ328" s="88"/>
    </row>
    <row r="329" spans="31:36" ht="21" customHeight="1" x14ac:dyDescent="0.35">
      <c r="AG329" s="82"/>
    </row>
    <row r="330" spans="31:36" ht="21" customHeight="1" x14ac:dyDescent="0.35">
      <c r="AG330" s="82"/>
    </row>
    <row r="331" spans="31:36" ht="21" customHeight="1" x14ac:dyDescent="0.35">
      <c r="AG331" s="82"/>
    </row>
    <row r="332" spans="31:36" ht="21" customHeight="1" x14ac:dyDescent="0.35">
      <c r="AG332" s="82"/>
    </row>
    <row r="333" spans="31:36" ht="21" customHeight="1" x14ac:dyDescent="0.35">
      <c r="AG333" s="82"/>
    </row>
    <row r="334" spans="31:36" ht="21" customHeight="1" x14ac:dyDescent="0.35">
      <c r="AG334" s="82"/>
    </row>
    <row r="335" spans="31:36" ht="21" customHeight="1" x14ac:dyDescent="0.35">
      <c r="AG335" s="82"/>
    </row>
    <row r="336" spans="31:36" ht="21" customHeight="1" x14ac:dyDescent="0.35">
      <c r="AG336" s="82"/>
    </row>
    <row r="337" spans="33:33" ht="21" customHeight="1" x14ac:dyDescent="0.35">
      <c r="AG337" s="82"/>
    </row>
    <row r="338" spans="33:33" ht="21" customHeight="1" x14ac:dyDescent="0.35">
      <c r="AG338" s="82"/>
    </row>
    <row r="339" spans="33:33" ht="21" customHeight="1" x14ac:dyDescent="0.35">
      <c r="AG339" s="82"/>
    </row>
    <row r="340" spans="33:33" ht="21" customHeight="1" x14ac:dyDescent="0.35">
      <c r="AG340" s="82"/>
    </row>
    <row r="341" spans="33:33" ht="21" customHeight="1" x14ac:dyDescent="0.35">
      <c r="AG341" s="82"/>
    </row>
    <row r="342" spans="33:33" ht="21" customHeight="1" x14ac:dyDescent="0.35">
      <c r="AG342" s="82"/>
    </row>
    <row r="343" spans="33:33" ht="21" customHeight="1" x14ac:dyDescent="0.35">
      <c r="AG343" s="82"/>
    </row>
    <row r="344" spans="33:33" ht="21" customHeight="1" x14ac:dyDescent="0.35">
      <c r="AG344" s="82"/>
    </row>
    <row r="345" spans="33:33" ht="21" customHeight="1" x14ac:dyDescent="0.35">
      <c r="AG345" s="82"/>
    </row>
    <row r="346" spans="33:33" ht="21" customHeight="1" x14ac:dyDescent="0.35">
      <c r="AG346" s="82"/>
    </row>
    <row r="347" spans="33:33" ht="21" customHeight="1" x14ac:dyDescent="0.35">
      <c r="AG347" s="82"/>
    </row>
    <row r="348" spans="33:33" ht="21" customHeight="1" x14ac:dyDescent="0.35">
      <c r="AG348" s="82"/>
    </row>
    <row r="349" spans="33:33" ht="21" customHeight="1" x14ac:dyDescent="0.35">
      <c r="AG349" s="82"/>
    </row>
    <row r="350" spans="33:33" ht="21" customHeight="1" x14ac:dyDescent="0.35">
      <c r="AG350" s="82"/>
    </row>
    <row r="351" spans="33:33" ht="21" customHeight="1" x14ac:dyDescent="0.35">
      <c r="AG351" s="82"/>
    </row>
    <row r="352" spans="33:33" ht="21" customHeight="1" x14ac:dyDescent="0.35">
      <c r="AG352" s="82"/>
    </row>
    <row r="353" spans="33:33" ht="21" customHeight="1" x14ac:dyDescent="0.35">
      <c r="AG353" s="82"/>
    </row>
    <row r="354" spans="33:33" ht="21" customHeight="1" x14ac:dyDescent="0.35">
      <c r="AG354" s="82"/>
    </row>
    <row r="355" spans="33:33" ht="21" customHeight="1" x14ac:dyDescent="0.35">
      <c r="AG355" s="82"/>
    </row>
    <row r="356" spans="33:33" ht="21" customHeight="1" x14ac:dyDescent="0.35">
      <c r="AG356" s="82"/>
    </row>
    <row r="357" spans="33:33" ht="21" customHeight="1" x14ac:dyDescent="0.35">
      <c r="AG357" s="82"/>
    </row>
    <row r="358" spans="33:33" ht="21" customHeight="1" x14ac:dyDescent="0.35">
      <c r="AG358" s="82"/>
    </row>
    <row r="359" spans="33:33" ht="21" customHeight="1" x14ac:dyDescent="0.35">
      <c r="AG359" s="82"/>
    </row>
    <row r="360" spans="33:33" ht="21" customHeight="1" x14ac:dyDescent="0.35">
      <c r="AG360" s="82"/>
    </row>
    <row r="361" spans="33:33" ht="21" customHeight="1" x14ac:dyDescent="0.35">
      <c r="AG361" s="82"/>
    </row>
    <row r="362" spans="33:33" ht="21" customHeight="1" x14ac:dyDescent="0.35">
      <c r="AG362" s="82"/>
    </row>
    <row r="363" spans="33:33" ht="21" customHeight="1" x14ac:dyDescent="0.35">
      <c r="AG363" s="82"/>
    </row>
    <row r="364" spans="33:33" ht="21" customHeight="1" x14ac:dyDescent="0.35">
      <c r="AG364" s="82"/>
    </row>
    <row r="365" spans="33:33" ht="21" customHeight="1" x14ac:dyDescent="0.35">
      <c r="AG365" s="82"/>
    </row>
    <row r="366" spans="33:33" ht="21" customHeight="1" x14ac:dyDescent="0.35">
      <c r="AG366" s="82"/>
    </row>
    <row r="367" spans="33:33" ht="21" customHeight="1" x14ac:dyDescent="0.35">
      <c r="AG367" s="82"/>
    </row>
    <row r="368" spans="33:33" ht="21" customHeight="1" x14ac:dyDescent="0.35">
      <c r="AG368" s="82"/>
    </row>
    <row r="369" spans="33:33" ht="21" customHeight="1" x14ac:dyDescent="0.35">
      <c r="AG369" s="82"/>
    </row>
    <row r="370" spans="33:33" ht="21" customHeight="1" x14ac:dyDescent="0.35">
      <c r="AG370" s="82"/>
    </row>
    <row r="371" spans="33:33" ht="21" customHeight="1" x14ac:dyDescent="0.35">
      <c r="AG371" s="82"/>
    </row>
    <row r="372" spans="33:33" ht="21" customHeight="1" x14ac:dyDescent="0.35">
      <c r="AG372" s="82"/>
    </row>
    <row r="373" spans="33:33" ht="21" customHeight="1" x14ac:dyDescent="0.35">
      <c r="AG373" s="82"/>
    </row>
    <row r="374" spans="33:33" ht="21" customHeight="1" x14ac:dyDescent="0.35">
      <c r="AG374" s="82"/>
    </row>
    <row r="375" spans="33:33" ht="21" customHeight="1" x14ac:dyDescent="0.35">
      <c r="AG375" s="82"/>
    </row>
    <row r="376" spans="33:33" ht="21" customHeight="1" x14ac:dyDescent="0.35">
      <c r="AG376" s="82"/>
    </row>
    <row r="377" spans="33:33" ht="21" customHeight="1" x14ac:dyDescent="0.35">
      <c r="AG377" s="82"/>
    </row>
    <row r="378" spans="33:33" ht="21" customHeight="1" x14ac:dyDescent="0.35">
      <c r="AG378" s="82"/>
    </row>
    <row r="379" spans="33:33" ht="21" customHeight="1" x14ac:dyDescent="0.35">
      <c r="AG379" s="82"/>
    </row>
    <row r="380" spans="33:33" ht="21" customHeight="1" x14ac:dyDescent="0.35">
      <c r="AG380" s="82"/>
    </row>
    <row r="381" spans="33:33" ht="21" customHeight="1" x14ac:dyDescent="0.35">
      <c r="AG381" s="82"/>
    </row>
    <row r="382" spans="33:33" ht="21" customHeight="1" x14ac:dyDescent="0.35">
      <c r="AG382" s="82"/>
    </row>
    <row r="383" spans="33:33" ht="21" customHeight="1" x14ac:dyDescent="0.35">
      <c r="AG383" s="82"/>
    </row>
    <row r="384" spans="33:33" ht="21" customHeight="1" x14ac:dyDescent="0.35">
      <c r="AG384" s="82"/>
    </row>
    <row r="385" spans="33:33" ht="21" customHeight="1" x14ac:dyDescent="0.35">
      <c r="AG385" s="82"/>
    </row>
    <row r="386" spans="33:33" ht="21" customHeight="1" x14ac:dyDescent="0.35">
      <c r="AG386" s="82"/>
    </row>
    <row r="387" spans="33:33" ht="21" customHeight="1" x14ac:dyDescent="0.35">
      <c r="AG387" s="82"/>
    </row>
    <row r="388" spans="33:33" ht="21" customHeight="1" x14ac:dyDescent="0.35">
      <c r="AG388" s="82"/>
    </row>
    <row r="389" spans="33:33" ht="21" customHeight="1" x14ac:dyDescent="0.35">
      <c r="AG389" s="82"/>
    </row>
    <row r="390" spans="33:33" ht="21" customHeight="1" x14ac:dyDescent="0.35">
      <c r="AG390" s="82"/>
    </row>
    <row r="391" spans="33:33" ht="21" customHeight="1" x14ac:dyDescent="0.35">
      <c r="AG391" s="82"/>
    </row>
    <row r="392" spans="33:33" ht="21" customHeight="1" x14ac:dyDescent="0.35">
      <c r="AG392" s="82"/>
    </row>
    <row r="393" spans="33:33" ht="21" customHeight="1" x14ac:dyDescent="0.35">
      <c r="AG393" s="82"/>
    </row>
    <row r="394" spans="33:33" ht="21" customHeight="1" x14ac:dyDescent="0.35">
      <c r="AG394" s="82"/>
    </row>
    <row r="395" spans="33:33" ht="21" customHeight="1" x14ac:dyDescent="0.35">
      <c r="AG395" s="82"/>
    </row>
    <row r="396" spans="33:33" ht="21" customHeight="1" x14ac:dyDescent="0.35">
      <c r="AG396" s="82"/>
    </row>
    <row r="397" spans="33:33" ht="21" customHeight="1" x14ac:dyDescent="0.35">
      <c r="AG397" s="82"/>
    </row>
    <row r="398" spans="33:33" ht="21" customHeight="1" x14ac:dyDescent="0.35">
      <c r="AG398" s="82"/>
    </row>
    <row r="399" spans="33:33" ht="21" customHeight="1" x14ac:dyDescent="0.35">
      <c r="AG399" s="82"/>
    </row>
    <row r="400" spans="33:33" ht="21" customHeight="1" x14ac:dyDescent="0.35">
      <c r="AG400" s="82"/>
    </row>
    <row r="401" spans="33:33" ht="21" customHeight="1" x14ac:dyDescent="0.35">
      <c r="AG401" s="82"/>
    </row>
    <row r="402" spans="33:33" ht="21" customHeight="1" x14ac:dyDescent="0.35">
      <c r="AG402" s="82"/>
    </row>
    <row r="403" spans="33:33" ht="21" customHeight="1" x14ac:dyDescent="0.35">
      <c r="AG403" s="82"/>
    </row>
    <row r="404" spans="33:33" ht="21" customHeight="1" x14ac:dyDescent="0.35">
      <c r="AG404" s="82"/>
    </row>
    <row r="405" spans="33:33" ht="21" customHeight="1" x14ac:dyDescent="0.35">
      <c r="AG405" s="82"/>
    </row>
    <row r="406" spans="33:33" ht="21" customHeight="1" x14ac:dyDescent="0.35">
      <c r="AG406" s="82"/>
    </row>
    <row r="407" spans="33:33" ht="21" customHeight="1" x14ac:dyDescent="0.35">
      <c r="AG407" s="82"/>
    </row>
    <row r="408" spans="33:33" ht="21" customHeight="1" x14ac:dyDescent="0.35">
      <c r="AG408" s="82"/>
    </row>
    <row r="409" spans="33:33" ht="21" customHeight="1" x14ac:dyDescent="0.35">
      <c r="AG409" s="82"/>
    </row>
    <row r="410" spans="33:33" ht="21" customHeight="1" x14ac:dyDescent="0.35">
      <c r="AG410" s="82"/>
    </row>
    <row r="411" spans="33:33" ht="21" customHeight="1" x14ac:dyDescent="0.35">
      <c r="AG411" s="82"/>
    </row>
    <row r="412" spans="33:33" ht="21" customHeight="1" x14ac:dyDescent="0.35">
      <c r="AG412" s="82"/>
    </row>
    <row r="413" spans="33:33" ht="21" customHeight="1" x14ac:dyDescent="0.35">
      <c r="AG413" s="82"/>
    </row>
    <row r="414" spans="33:33" ht="21" customHeight="1" x14ac:dyDescent="0.35">
      <c r="AG414" s="82"/>
    </row>
    <row r="415" spans="33:33" ht="21" customHeight="1" x14ac:dyDescent="0.35">
      <c r="AG415" s="82"/>
    </row>
    <row r="416" spans="33:33" ht="21" customHeight="1" x14ac:dyDescent="0.35">
      <c r="AG416" s="82"/>
    </row>
    <row r="417" spans="33:33" ht="21" customHeight="1" x14ac:dyDescent="0.35">
      <c r="AG417" s="82"/>
    </row>
    <row r="418" spans="33:33" ht="21" customHeight="1" x14ac:dyDescent="0.35">
      <c r="AG418" s="82"/>
    </row>
    <row r="419" spans="33:33" ht="21" customHeight="1" x14ac:dyDescent="0.35">
      <c r="AG419" s="82"/>
    </row>
    <row r="420" spans="33:33" ht="21" customHeight="1" x14ac:dyDescent="0.35">
      <c r="AG420" s="82"/>
    </row>
    <row r="421" spans="33:33" ht="21" customHeight="1" x14ac:dyDescent="0.35">
      <c r="AG421" s="82"/>
    </row>
    <row r="422" spans="33:33" ht="21" customHeight="1" x14ac:dyDescent="0.35">
      <c r="AG422" s="82"/>
    </row>
    <row r="423" spans="33:33" ht="21" customHeight="1" x14ac:dyDescent="0.35">
      <c r="AG423" s="82"/>
    </row>
    <row r="424" spans="33:33" ht="21" customHeight="1" x14ac:dyDescent="0.35">
      <c r="AG424" s="82"/>
    </row>
    <row r="425" spans="33:33" ht="21" customHeight="1" x14ac:dyDescent="0.35">
      <c r="AG425" s="82"/>
    </row>
    <row r="426" spans="33:33" ht="21" customHeight="1" x14ac:dyDescent="0.35">
      <c r="AG426" s="82"/>
    </row>
    <row r="427" spans="33:33" ht="21" customHeight="1" x14ac:dyDescent="0.35">
      <c r="AG427" s="82"/>
    </row>
    <row r="428" spans="33:33" ht="21" customHeight="1" x14ac:dyDescent="0.35">
      <c r="AG428" s="82"/>
    </row>
    <row r="429" spans="33:33" ht="21" customHeight="1" x14ac:dyDescent="0.35">
      <c r="AG429" s="82"/>
    </row>
    <row r="430" spans="33:33" ht="21" customHeight="1" x14ac:dyDescent="0.35">
      <c r="AG430" s="82"/>
    </row>
    <row r="431" spans="33:33" ht="21" customHeight="1" x14ac:dyDescent="0.35">
      <c r="AG431" s="82"/>
    </row>
    <row r="432" spans="33:33" ht="21" customHeight="1" x14ac:dyDescent="0.35">
      <c r="AG432" s="82"/>
    </row>
    <row r="433" spans="33:33" ht="21" customHeight="1" x14ac:dyDescent="0.35">
      <c r="AG433" s="82"/>
    </row>
    <row r="434" spans="33:33" ht="21" customHeight="1" x14ac:dyDescent="0.35">
      <c r="AG434" s="82"/>
    </row>
    <row r="435" spans="33:33" ht="21" customHeight="1" x14ac:dyDescent="0.35">
      <c r="AG435" s="82"/>
    </row>
    <row r="436" spans="33:33" ht="21" customHeight="1" x14ac:dyDescent="0.35">
      <c r="AG436" s="82"/>
    </row>
    <row r="437" spans="33:33" ht="21" customHeight="1" x14ac:dyDescent="0.35">
      <c r="AG437" s="82"/>
    </row>
    <row r="438" spans="33:33" ht="21" customHeight="1" x14ac:dyDescent="0.35">
      <c r="AG438" s="82"/>
    </row>
    <row r="439" spans="33:33" ht="21" customHeight="1" x14ac:dyDescent="0.35">
      <c r="AG439" s="82"/>
    </row>
    <row r="440" spans="33:33" ht="21" customHeight="1" x14ac:dyDescent="0.35">
      <c r="AG440" s="82"/>
    </row>
    <row r="441" spans="33:33" ht="21" customHeight="1" x14ac:dyDescent="0.35">
      <c r="AG441" s="82"/>
    </row>
    <row r="442" spans="33:33" ht="21" customHeight="1" x14ac:dyDescent="0.35">
      <c r="AG442" s="82"/>
    </row>
    <row r="443" spans="33:33" ht="21" customHeight="1" x14ac:dyDescent="0.35">
      <c r="AG443" s="82"/>
    </row>
    <row r="444" spans="33:33" ht="21" customHeight="1" x14ac:dyDescent="0.35">
      <c r="AG444" s="82"/>
    </row>
    <row r="445" spans="33:33" ht="21" customHeight="1" x14ac:dyDescent="0.35">
      <c r="AG445" s="82"/>
    </row>
    <row r="446" spans="33:33" ht="21" customHeight="1" x14ac:dyDescent="0.35">
      <c r="AG446" s="82"/>
    </row>
    <row r="447" spans="33:33" ht="21" customHeight="1" x14ac:dyDescent="0.35">
      <c r="AG447" s="82"/>
    </row>
    <row r="448" spans="33:33" ht="21" customHeight="1" x14ac:dyDescent="0.35">
      <c r="AG448" s="82"/>
    </row>
    <row r="449" spans="33:33" ht="21" customHeight="1" x14ac:dyDescent="0.35">
      <c r="AG449" s="82"/>
    </row>
    <row r="450" spans="33:33" ht="21" customHeight="1" x14ac:dyDescent="0.35">
      <c r="AG450" s="82"/>
    </row>
    <row r="451" spans="33:33" ht="21" customHeight="1" x14ac:dyDescent="0.35">
      <c r="AG451" s="82"/>
    </row>
    <row r="452" spans="33:33" ht="21" customHeight="1" x14ac:dyDescent="0.35">
      <c r="AG452" s="82"/>
    </row>
    <row r="453" spans="33:33" ht="21" customHeight="1" x14ac:dyDescent="0.35">
      <c r="AG453" s="82"/>
    </row>
    <row r="454" spans="33:33" ht="21" customHeight="1" x14ac:dyDescent="0.35">
      <c r="AG454" s="82"/>
    </row>
    <row r="455" spans="33:33" ht="21" customHeight="1" x14ac:dyDescent="0.35">
      <c r="AG455" s="82"/>
    </row>
    <row r="456" spans="33:33" ht="21" customHeight="1" x14ac:dyDescent="0.35">
      <c r="AG456" s="82"/>
    </row>
    <row r="457" spans="33:33" ht="21" customHeight="1" x14ac:dyDescent="0.35">
      <c r="AG457" s="82"/>
    </row>
    <row r="458" spans="33:33" ht="21" customHeight="1" x14ac:dyDescent="0.35">
      <c r="AG458" s="82"/>
    </row>
    <row r="459" spans="33:33" ht="21" customHeight="1" x14ac:dyDescent="0.35">
      <c r="AG459" s="82"/>
    </row>
    <row r="460" spans="33:33" ht="21" customHeight="1" x14ac:dyDescent="0.35">
      <c r="AG460" s="82"/>
    </row>
    <row r="461" spans="33:33" ht="21" customHeight="1" x14ac:dyDescent="0.35">
      <c r="AG461" s="82"/>
    </row>
    <row r="462" spans="33:33" ht="21" customHeight="1" x14ac:dyDescent="0.35">
      <c r="AG462" s="82"/>
    </row>
    <row r="463" spans="33:33" ht="21" customHeight="1" x14ac:dyDescent="0.35">
      <c r="AG463" s="82"/>
    </row>
    <row r="464" spans="33:33" ht="21" customHeight="1" x14ac:dyDescent="0.35">
      <c r="AG464" s="82"/>
    </row>
    <row r="465" spans="33:33" ht="21" customHeight="1" x14ac:dyDescent="0.35">
      <c r="AG465" s="82"/>
    </row>
    <row r="466" spans="33:33" ht="21" customHeight="1" x14ac:dyDescent="0.35">
      <c r="AG466" s="82"/>
    </row>
    <row r="467" spans="33:33" ht="21" customHeight="1" x14ac:dyDescent="0.35">
      <c r="AG467" s="82"/>
    </row>
    <row r="468" spans="33:33" ht="21" customHeight="1" x14ac:dyDescent="0.35">
      <c r="AG468" s="82"/>
    </row>
    <row r="469" spans="33:33" ht="21" customHeight="1" x14ac:dyDescent="0.35">
      <c r="AG469" s="82"/>
    </row>
    <row r="470" spans="33:33" ht="21" customHeight="1" x14ac:dyDescent="0.35">
      <c r="AG470" s="82"/>
    </row>
    <row r="471" spans="33:33" ht="21" customHeight="1" x14ac:dyDescent="0.35">
      <c r="AG471" s="82"/>
    </row>
    <row r="472" spans="33:33" ht="21" customHeight="1" x14ac:dyDescent="0.35">
      <c r="AG472" s="82"/>
    </row>
    <row r="473" spans="33:33" ht="21" customHeight="1" x14ac:dyDescent="0.35">
      <c r="AG473" s="82"/>
    </row>
    <row r="474" spans="33:33" ht="21" customHeight="1" x14ac:dyDescent="0.35">
      <c r="AG474" s="82"/>
    </row>
    <row r="475" spans="33:33" ht="21" customHeight="1" x14ac:dyDescent="0.35">
      <c r="AG475" s="82"/>
    </row>
    <row r="476" spans="33:33" ht="21" customHeight="1" x14ac:dyDescent="0.35">
      <c r="AG476" s="82"/>
    </row>
    <row r="477" spans="33:33" ht="21" customHeight="1" x14ac:dyDescent="0.35">
      <c r="AG477" s="82"/>
    </row>
    <row r="478" spans="33:33" ht="21" customHeight="1" x14ac:dyDescent="0.35">
      <c r="AG478" s="82"/>
    </row>
    <row r="479" spans="33:33" ht="21" customHeight="1" x14ac:dyDescent="0.35">
      <c r="AG479" s="82"/>
    </row>
    <row r="480" spans="33:33" ht="21" customHeight="1" x14ac:dyDescent="0.35">
      <c r="AG480" s="82"/>
    </row>
    <row r="481" spans="33:33" ht="21" customHeight="1" x14ac:dyDescent="0.35">
      <c r="AG481" s="82"/>
    </row>
    <row r="482" spans="33:33" ht="21" customHeight="1" x14ac:dyDescent="0.35">
      <c r="AG482" s="82"/>
    </row>
    <row r="483" spans="33:33" ht="21" customHeight="1" x14ac:dyDescent="0.35">
      <c r="AG483" s="82"/>
    </row>
    <row r="484" spans="33:33" ht="21" customHeight="1" x14ac:dyDescent="0.35">
      <c r="AG484" s="82"/>
    </row>
    <row r="485" spans="33:33" ht="21" customHeight="1" x14ac:dyDescent="0.35">
      <c r="AG485" s="82"/>
    </row>
    <row r="486" spans="33:33" ht="21" customHeight="1" x14ac:dyDescent="0.35">
      <c r="AG486" s="82"/>
    </row>
    <row r="487" spans="33:33" ht="21" customHeight="1" x14ac:dyDescent="0.35">
      <c r="AG487" s="82"/>
    </row>
    <row r="488" spans="33:33" ht="21" customHeight="1" x14ac:dyDescent="0.35">
      <c r="AG488" s="82"/>
    </row>
    <row r="489" spans="33:33" ht="21" customHeight="1" x14ac:dyDescent="0.35">
      <c r="AG489" s="82"/>
    </row>
    <row r="490" spans="33:33" ht="21" customHeight="1" x14ac:dyDescent="0.35">
      <c r="AG490" s="82"/>
    </row>
    <row r="491" spans="33:33" ht="21" customHeight="1" x14ac:dyDescent="0.35">
      <c r="AG491" s="82"/>
    </row>
    <row r="492" spans="33:33" ht="21" customHeight="1" x14ac:dyDescent="0.35">
      <c r="AG492" s="82"/>
    </row>
    <row r="493" spans="33:33" ht="21" customHeight="1" x14ac:dyDescent="0.35">
      <c r="AG493" s="82"/>
    </row>
    <row r="494" spans="33:33" ht="21" customHeight="1" x14ac:dyDescent="0.35">
      <c r="AG494" s="82"/>
    </row>
    <row r="495" spans="33:33" ht="21" customHeight="1" x14ac:dyDescent="0.35">
      <c r="AG495" s="82"/>
    </row>
    <row r="496" spans="33:33" ht="21" customHeight="1" x14ac:dyDescent="0.35">
      <c r="AG496" s="82"/>
    </row>
    <row r="497" spans="33:33" ht="21" customHeight="1" x14ac:dyDescent="0.35">
      <c r="AG497" s="82"/>
    </row>
    <row r="498" spans="33:33" ht="21" customHeight="1" x14ac:dyDescent="0.35">
      <c r="AG498" s="82"/>
    </row>
    <row r="499" spans="33:33" ht="21" customHeight="1" x14ac:dyDescent="0.35">
      <c r="AG499" s="82"/>
    </row>
    <row r="500" spans="33:33" ht="21" customHeight="1" x14ac:dyDescent="0.35">
      <c r="AG500" s="82"/>
    </row>
    <row r="501" spans="33:33" ht="21" customHeight="1" x14ac:dyDescent="0.35">
      <c r="AG501" s="82"/>
    </row>
    <row r="502" spans="33:33" ht="21" customHeight="1" x14ac:dyDescent="0.35">
      <c r="AG502" s="82"/>
    </row>
    <row r="503" spans="33:33" ht="21" customHeight="1" x14ac:dyDescent="0.35">
      <c r="AG503" s="82"/>
    </row>
    <row r="504" spans="33:33" ht="21" customHeight="1" x14ac:dyDescent="0.35">
      <c r="AG504" s="82"/>
    </row>
    <row r="505" spans="33:33" ht="21" customHeight="1" x14ac:dyDescent="0.35">
      <c r="AG505" s="82"/>
    </row>
    <row r="506" spans="33:33" ht="21" customHeight="1" x14ac:dyDescent="0.35">
      <c r="AG506" s="82"/>
    </row>
    <row r="507" spans="33:33" ht="21" customHeight="1" x14ac:dyDescent="0.35">
      <c r="AG507" s="82"/>
    </row>
    <row r="508" spans="33:33" ht="21" customHeight="1" x14ac:dyDescent="0.35">
      <c r="AG508" s="82"/>
    </row>
    <row r="509" spans="33:33" ht="21" customHeight="1" x14ac:dyDescent="0.35">
      <c r="AG509" s="82"/>
    </row>
    <row r="510" spans="33:33" ht="21" customHeight="1" x14ac:dyDescent="0.35">
      <c r="AG510" s="82"/>
    </row>
    <row r="511" spans="33:33" ht="21" customHeight="1" x14ac:dyDescent="0.35">
      <c r="AG511" s="82"/>
    </row>
    <row r="512" spans="33:33" ht="21" customHeight="1" x14ac:dyDescent="0.35">
      <c r="AG512" s="82"/>
    </row>
    <row r="513" spans="33:33" ht="21" customHeight="1" x14ac:dyDescent="0.35">
      <c r="AG513" s="82"/>
    </row>
    <row r="514" spans="33:33" ht="21" customHeight="1" x14ac:dyDescent="0.35">
      <c r="AG514" s="82"/>
    </row>
    <row r="515" spans="33:33" ht="21" customHeight="1" x14ac:dyDescent="0.35">
      <c r="AG515" s="82"/>
    </row>
    <row r="516" spans="33:33" ht="21" customHeight="1" x14ac:dyDescent="0.35">
      <c r="AG516" s="82"/>
    </row>
    <row r="517" spans="33:33" ht="21" customHeight="1" x14ac:dyDescent="0.35">
      <c r="AG517" s="82"/>
    </row>
    <row r="518" spans="33:33" ht="21" customHeight="1" x14ac:dyDescent="0.35">
      <c r="AG518" s="82"/>
    </row>
    <row r="519" spans="33:33" ht="21" customHeight="1" x14ac:dyDescent="0.35">
      <c r="AG519" s="82"/>
    </row>
    <row r="520" spans="33:33" ht="21" customHeight="1" x14ac:dyDescent="0.35">
      <c r="AG520" s="82"/>
    </row>
    <row r="521" spans="33:33" ht="21" customHeight="1" x14ac:dyDescent="0.35">
      <c r="AG521" s="82"/>
    </row>
    <row r="522" spans="33:33" ht="21" customHeight="1" x14ac:dyDescent="0.35">
      <c r="AG522" s="82"/>
    </row>
    <row r="523" spans="33:33" ht="21" customHeight="1" x14ac:dyDescent="0.35">
      <c r="AG523" s="82"/>
    </row>
    <row r="524" spans="33:33" ht="21" customHeight="1" x14ac:dyDescent="0.35">
      <c r="AG524" s="82"/>
    </row>
    <row r="525" spans="33:33" ht="21" customHeight="1" x14ac:dyDescent="0.35">
      <c r="AG525" s="82"/>
    </row>
    <row r="526" spans="33:33" ht="21" customHeight="1" x14ac:dyDescent="0.35">
      <c r="AG526" s="82"/>
    </row>
    <row r="527" spans="33:33" ht="21" customHeight="1" x14ac:dyDescent="0.35">
      <c r="AG527" s="82"/>
    </row>
    <row r="528" spans="33:33" ht="21" customHeight="1" x14ac:dyDescent="0.35">
      <c r="AG528" s="82"/>
    </row>
    <row r="529" spans="33:33" ht="21" customHeight="1" x14ac:dyDescent="0.35">
      <c r="AG529" s="82"/>
    </row>
    <row r="530" spans="33:33" ht="21" customHeight="1" x14ac:dyDescent="0.35">
      <c r="AG530" s="82"/>
    </row>
    <row r="531" spans="33:33" ht="21" customHeight="1" x14ac:dyDescent="0.35">
      <c r="AG531" s="82"/>
    </row>
    <row r="532" spans="33:33" ht="21" customHeight="1" x14ac:dyDescent="0.35">
      <c r="AG532" s="82"/>
    </row>
    <row r="533" spans="33:33" ht="21" customHeight="1" x14ac:dyDescent="0.35">
      <c r="AG533" s="82"/>
    </row>
    <row r="534" spans="33:33" ht="21" customHeight="1" x14ac:dyDescent="0.35">
      <c r="AG534" s="82"/>
    </row>
    <row r="535" spans="33:33" ht="21" customHeight="1" x14ac:dyDescent="0.35">
      <c r="AG535" s="82"/>
    </row>
    <row r="536" spans="33:33" ht="21" customHeight="1" x14ac:dyDescent="0.35">
      <c r="AG536" s="82"/>
    </row>
    <row r="537" spans="33:33" ht="21" customHeight="1" x14ac:dyDescent="0.35">
      <c r="AG537" s="82"/>
    </row>
    <row r="538" spans="33:33" ht="21" customHeight="1" x14ac:dyDescent="0.35">
      <c r="AG538" s="82"/>
    </row>
    <row r="539" spans="33:33" ht="21" customHeight="1" x14ac:dyDescent="0.35">
      <c r="AG539" s="82"/>
    </row>
    <row r="540" spans="33:33" ht="21" customHeight="1" x14ac:dyDescent="0.35">
      <c r="AG540" s="82"/>
    </row>
    <row r="541" spans="33:33" ht="21" customHeight="1" x14ac:dyDescent="0.35">
      <c r="AG541" s="82"/>
    </row>
    <row r="542" spans="33:33" ht="21" customHeight="1" x14ac:dyDescent="0.35">
      <c r="AG542" s="82"/>
    </row>
    <row r="543" spans="33:33" ht="21" customHeight="1" x14ac:dyDescent="0.35">
      <c r="AG543" s="82"/>
    </row>
    <row r="544" spans="33:33" ht="21" customHeight="1" x14ac:dyDescent="0.35">
      <c r="AG544" s="82"/>
    </row>
    <row r="545" spans="33:33" ht="21" customHeight="1" x14ac:dyDescent="0.35">
      <c r="AG545" s="82"/>
    </row>
    <row r="546" spans="33:33" ht="21" customHeight="1" x14ac:dyDescent="0.35">
      <c r="AG546" s="82"/>
    </row>
    <row r="547" spans="33:33" ht="21" customHeight="1" x14ac:dyDescent="0.35">
      <c r="AG547" s="82"/>
    </row>
    <row r="548" spans="33:33" ht="21" customHeight="1" x14ac:dyDescent="0.35">
      <c r="AG548" s="82"/>
    </row>
    <row r="549" spans="33:33" ht="21" customHeight="1" x14ac:dyDescent="0.35">
      <c r="AG549" s="82"/>
    </row>
    <row r="550" spans="33:33" ht="21" customHeight="1" x14ac:dyDescent="0.35">
      <c r="AG550" s="82"/>
    </row>
    <row r="551" spans="33:33" ht="21" customHeight="1" x14ac:dyDescent="0.35">
      <c r="AG551" s="82"/>
    </row>
    <row r="552" spans="33:33" ht="21" customHeight="1" x14ac:dyDescent="0.35">
      <c r="AG552" s="82"/>
    </row>
    <row r="553" spans="33:33" ht="21" customHeight="1" x14ac:dyDescent="0.35">
      <c r="AG553" s="82"/>
    </row>
    <row r="554" spans="33:33" ht="21" customHeight="1" x14ac:dyDescent="0.35">
      <c r="AG554" s="82"/>
    </row>
    <row r="555" spans="33:33" ht="21" customHeight="1" x14ac:dyDescent="0.35">
      <c r="AG555" s="82"/>
    </row>
    <row r="556" spans="33:33" ht="21" customHeight="1" x14ac:dyDescent="0.35">
      <c r="AG556" s="82"/>
    </row>
    <row r="557" spans="33:33" ht="21" customHeight="1" x14ac:dyDescent="0.35">
      <c r="AG557" s="82"/>
    </row>
    <row r="558" spans="33:33" ht="21" customHeight="1" x14ac:dyDescent="0.35">
      <c r="AG558" s="82"/>
    </row>
    <row r="559" spans="33:33" ht="21" customHeight="1" x14ac:dyDescent="0.35">
      <c r="AG559" s="82"/>
    </row>
    <row r="560" spans="33:33" ht="21" customHeight="1" x14ac:dyDescent="0.35">
      <c r="AG560" s="82"/>
    </row>
    <row r="561" spans="33:33" ht="21" customHeight="1" x14ac:dyDescent="0.35">
      <c r="AG561" s="82"/>
    </row>
    <row r="562" spans="33:33" ht="21" customHeight="1" x14ac:dyDescent="0.35">
      <c r="AG562" s="82"/>
    </row>
    <row r="563" spans="33:33" ht="21" customHeight="1" x14ac:dyDescent="0.35">
      <c r="AG563" s="82"/>
    </row>
    <row r="564" spans="33:33" ht="21" customHeight="1" x14ac:dyDescent="0.35">
      <c r="AG564" s="82"/>
    </row>
    <row r="565" spans="33:33" ht="21" customHeight="1" x14ac:dyDescent="0.35">
      <c r="AG565" s="82"/>
    </row>
    <row r="566" spans="33:33" ht="21" customHeight="1" x14ac:dyDescent="0.35">
      <c r="AG566" s="82"/>
    </row>
    <row r="567" spans="33:33" ht="21" customHeight="1" x14ac:dyDescent="0.35">
      <c r="AG567" s="82"/>
    </row>
    <row r="568" spans="33:33" ht="21" customHeight="1" x14ac:dyDescent="0.35">
      <c r="AG568" s="82"/>
    </row>
    <row r="569" spans="33:33" ht="21" customHeight="1" x14ac:dyDescent="0.35">
      <c r="AG569" s="82"/>
    </row>
    <row r="570" spans="33:33" ht="21" customHeight="1" x14ac:dyDescent="0.35">
      <c r="AG570" s="82"/>
    </row>
    <row r="571" spans="33:33" ht="21" customHeight="1" x14ac:dyDescent="0.35">
      <c r="AG571" s="82"/>
    </row>
    <row r="572" spans="33:33" ht="21" customHeight="1" x14ac:dyDescent="0.35">
      <c r="AG572" s="82"/>
    </row>
    <row r="573" spans="33:33" ht="21" customHeight="1" x14ac:dyDescent="0.35">
      <c r="AG573" s="82"/>
    </row>
    <row r="574" spans="33:33" ht="21" customHeight="1" x14ac:dyDescent="0.35">
      <c r="AG574" s="82"/>
    </row>
    <row r="575" spans="33:33" ht="21" customHeight="1" x14ac:dyDescent="0.35">
      <c r="AG575" s="82"/>
    </row>
    <row r="576" spans="33:33" ht="21" customHeight="1" x14ac:dyDescent="0.35">
      <c r="AG576" s="82"/>
    </row>
    <row r="577" spans="33:33" ht="21" customHeight="1" x14ac:dyDescent="0.35">
      <c r="AG577" s="82"/>
    </row>
    <row r="578" spans="33:33" ht="21" customHeight="1" x14ac:dyDescent="0.35">
      <c r="AG578" s="82"/>
    </row>
    <row r="579" spans="33:33" ht="21" customHeight="1" x14ac:dyDescent="0.35">
      <c r="AG579" s="82"/>
    </row>
    <row r="580" spans="33:33" ht="21" customHeight="1" x14ac:dyDescent="0.35">
      <c r="AG580" s="82"/>
    </row>
    <row r="581" spans="33:33" ht="21" customHeight="1" x14ac:dyDescent="0.35">
      <c r="AG581" s="82"/>
    </row>
    <row r="582" spans="33:33" ht="21" customHeight="1" x14ac:dyDescent="0.35">
      <c r="AG582" s="82"/>
    </row>
    <row r="583" spans="33:33" ht="21" customHeight="1" x14ac:dyDescent="0.35">
      <c r="AG583" s="82"/>
    </row>
    <row r="584" spans="33:33" ht="21" customHeight="1" x14ac:dyDescent="0.35">
      <c r="AG584" s="82"/>
    </row>
    <row r="585" spans="33:33" ht="21" customHeight="1" x14ac:dyDescent="0.35">
      <c r="AG585" s="82"/>
    </row>
    <row r="586" spans="33:33" ht="21" customHeight="1" x14ac:dyDescent="0.35">
      <c r="AG586" s="82"/>
    </row>
    <row r="587" spans="33:33" ht="21" customHeight="1" x14ac:dyDescent="0.35">
      <c r="AG587" s="82"/>
    </row>
    <row r="588" spans="33:33" ht="21" customHeight="1" x14ac:dyDescent="0.35">
      <c r="AG588" s="82"/>
    </row>
    <row r="589" spans="33:33" ht="21" customHeight="1" x14ac:dyDescent="0.35">
      <c r="AG589" s="82"/>
    </row>
    <row r="590" spans="33:33" ht="21" customHeight="1" x14ac:dyDescent="0.35">
      <c r="AG590" s="82"/>
    </row>
    <row r="591" spans="33:33" ht="21" customHeight="1" x14ac:dyDescent="0.35">
      <c r="AG591" s="82"/>
    </row>
    <row r="592" spans="33:33" ht="21" customHeight="1" x14ac:dyDescent="0.35">
      <c r="AG592" s="82"/>
    </row>
    <row r="593" spans="33:33" ht="21" customHeight="1" x14ac:dyDescent="0.35">
      <c r="AG593" s="82"/>
    </row>
    <row r="594" spans="33:33" ht="21" customHeight="1" x14ac:dyDescent="0.35">
      <c r="AG594" s="82"/>
    </row>
    <row r="595" spans="33:33" ht="21" customHeight="1" x14ac:dyDescent="0.35">
      <c r="AG595" s="82"/>
    </row>
    <row r="596" spans="33:33" ht="21" customHeight="1" x14ac:dyDescent="0.35">
      <c r="AG596" s="82"/>
    </row>
    <row r="597" spans="33:33" ht="21" customHeight="1" x14ac:dyDescent="0.35">
      <c r="AG597" s="82"/>
    </row>
    <row r="598" spans="33:33" ht="21" customHeight="1" x14ac:dyDescent="0.35">
      <c r="AG598" s="82"/>
    </row>
    <row r="599" spans="33:33" ht="21" customHeight="1" x14ac:dyDescent="0.35">
      <c r="AG599" s="82"/>
    </row>
    <row r="600" spans="33:33" ht="21" customHeight="1" x14ac:dyDescent="0.35">
      <c r="AG600" s="82"/>
    </row>
    <row r="601" spans="33:33" ht="21" customHeight="1" x14ac:dyDescent="0.35">
      <c r="AG601" s="82"/>
    </row>
    <row r="602" spans="33:33" ht="21" customHeight="1" x14ac:dyDescent="0.35">
      <c r="AG602" s="82"/>
    </row>
    <row r="603" spans="33:33" ht="21" customHeight="1" x14ac:dyDescent="0.35">
      <c r="AG603" s="82"/>
    </row>
    <row r="604" spans="33:33" ht="21" customHeight="1" x14ac:dyDescent="0.35">
      <c r="AG604" s="82"/>
    </row>
    <row r="605" spans="33:33" ht="21" customHeight="1" x14ac:dyDescent="0.35">
      <c r="AG605" s="82"/>
    </row>
    <row r="606" spans="33:33" ht="21" customHeight="1" x14ac:dyDescent="0.35">
      <c r="AG606" s="82"/>
    </row>
    <row r="607" spans="33:33" ht="21" customHeight="1" x14ac:dyDescent="0.35">
      <c r="AG607" s="82"/>
    </row>
    <row r="608" spans="33:33" ht="21" customHeight="1" x14ac:dyDescent="0.35">
      <c r="AG608" s="82"/>
    </row>
    <row r="609" spans="33:33" ht="21" customHeight="1" x14ac:dyDescent="0.35">
      <c r="AG609" s="82"/>
    </row>
    <row r="610" spans="33:33" ht="21" customHeight="1" x14ac:dyDescent="0.35">
      <c r="AG610" s="82"/>
    </row>
    <row r="611" spans="33:33" ht="21" customHeight="1" x14ac:dyDescent="0.35">
      <c r="AG611" s="82"/>
    </row>
    <row r="612" spans="33:33" ht="21" customHeight="1" x14ac:dyDescent="0.35">
      <c r="AG612" s="82"/>
    </row>
    <row r="613" spans="33:33" ht="21" customHeight="1" x14ac:dyDescent="0.35">
      <c r="AG613" s="82"/>
    </row>
    <row r="614" spans="33:33" ht="21" customHeight="1" x14ac:dyDescent="0.35">
      <c r="AG614" s="82"/>
    </row>
    <row r="615" spans="33:33" ht="21" customHeight="1" x14ac:dyDescent="0.35">
      <c r="AG615" s="82"/>
    </row>
    <row r="616" spans="33:33" ht="21" customHeight="1" x14ac:dyDescent="0.35">
      <c r="AG616" s="82"/>
    </row>
    <row r="617" spans="33:33" ht="21" customHeight="1" x14ac:dyDescent="0.35">
      <c r="AG617" s="82"/>
    </row>
    <row r="618" spans="33:33" ht="21" customHeight="1" x14ac:dyDescent="0.35">
      <c r="AG618" s="82"/>
    </row>
    <row r="619" spans="33:33" ht="21" customHeight="1" x14ac:dyDescent="0.35">
      <c r="AG619" s="82"/>
    </row>
    <row r="620" spans="33:33" ht="21" customHeight="1" x14ac:dyDescent="0.35">
      <c r="AG620" s="82"/>
    </row>
    <row r="621" spans="33:33" ht="21" customHeight="1" x14ac:dyDescent="0.35">
      <c r="AG621" s="82"/>
    </row>
    <row r="622" spans="33:33" ht="21" customHeight="1" x14ac:dyDescent="0.35">
      <c r="AG622" s="82"/>
    </row>
    <row r="623" spans="33:33" ht="21" customHeight="1" x14ac:dyDescent="0.35">
      <c r="AG623" s="82"/>
    </row>
    <row r="624" spans="33:33" ht="21" customHeight="1" x14ac:dyDescent="0.35">
      <c r="AG624" s="82"/>
    </row>
    <row r="625" spans="33:33" ht="21" customHeight="1" x14ac:dyDescent="0.35">
      <c r="AG625" s="82"/>
    </row>
    <row r="626" spans="33:33" ht="21" customHeight="1" x14ac:dyDescent="0.35">
      <c r="AG626" s="82"/>
    </row>
    <row r="627" spans="33:33" ht="21" customHeight="1" x14ac:dyDescent="0.35">
      <c r="AG627" s="82"/>
    </row>
    <row r="628" spans="33:33" ht="21" customHeight="1" x14ac:dyDescent="0.35">
      <c r="AG628" s="82"/>
    </row>
    <row r="629" spans="33:33" ht="21" customHeight="1" x14ac:dyDescent="0.35">
      <c r="AG629" s="82"/>
    </row>
    <row r="630" spans="33:33" ht="21" customHeight="1" x14ac:dyDescent="0.35">
      <c r="AG630" s="82"/>
    </row>
    <row r="631" spans="33:33" ht="21" customHeight="1" x14ac:dyDescent="0.35">
      <c r="AG631" s="82"/>
    </row>
    <row r="632" spans="33:33" ht="21" customHeight="1" x14ac:dyDescent="0.35">
      <c r="AG632" s="82"/>
    </row>
    <row r="633" spans="33:33" ht="21" customHeight="1" x14ac:dyDescent="0.35">
      <c r="AG633" s="82"/>
    </row>
    <row r="634" spans="33:33" ht="21" customHeight="1" x14ac:dyDescent="0.35">
      <c r="AG634" s="82"/>
    </row>
    <row r="635" spans="33:33" ht="21" customHeight="1" x14ac:dyDescent="0.35">
      <c r="AG635" s="82"/>
    </row>
    <row r="636" spans="33:33" ht="21" customHeight="1" x14ac:dyDescent="0.35">
      <c r="AG636" s="82"/>
    </row>
    <row r="637" spans="33:33" ht="21" customHeight="1" x14ac:dyDescent="0.35">
      <c r="AG637" s="82"/>
    </row>
    <row r="638" spans="33:33" ht="21" customHeight="1" x14ac:dyDescent="0.35">
      <c r="AG638" s="82"/>
    </row>
    <row r="639" spans="33:33" ht="21" customHeight="1" x14ac:dyDescent="0.35">
      <c r="AG639" s="82"/>
    </row>
    <row r="640" spans="33:33" ht="21" customHeight="1" x14ac:dyDescent="0.35">
      <c r="AG640" s="82"/>
    </row>
    <row r="641" spans="33:33" ht="21" customHeight="1" x14ac:dyDescent="0.35">
      <c r="AG641" s="82"/>
    </row>
    <row r="642" spans="33:33" ht="21" customHeight="1" x14ac:dyDescent="0.35">
      <c r="AG642" s="82"/>
    </row>
    <row r="643" spans="33:33" ht="21" customHeight="1" x14ac:dyDescent="0.35">
      <c r="AG643" s="82"/>
    </row>
    <row r="644" spans="33:33" ht="21" customHeight="1" x14ac:dyDescent="0.35">
      <c r="AG644" s="82"/>
    </row>
    <row r="645" spans="33:33" ht="21" customHeight="1" x14ac:dyDescent="0.35">
      <c r="AG645" s="82"/>
    </row>
    <row r="646" spans="33:33" ht="21" customHeight="1" x14ac:dyDescent="0.35">
      <c r="AG646" s="82"/>
    </row>
    <row r="647" spans="33:33" ht="21" customHeight="1" x14ac:dyDescent="0.35">
      <c r="AG647" s="82"/>
    </row>
    <row r="648" spans="33:33" ht="21" customHeight="1" x14ac:dyDescent="0.35">
      <c r="AG648" s="82"/>
    </row>
    <row r="649" spans="33:33" ht="21" customHeight="1" x14ac:dyDescent="0.35">
      <c r="AG649" s="82"/>
    </row>
    <row r="650" spans="33:33" ht="21" customHeight="1" x14ac:dyDescent="0.35">
      <c r="AG650" s="82"/>
    </row>
    <row r="651" spans="33:33" ht="21" customHeight="1" x14ac:dyDescent="0.35">
      <c r="AG651" s="82"/>
    </row>
    <row r="652" spans="33:33" ht="21" customHeight="1" x14ac:dyDescent="0.35">
      <c r="AG652" s="82"/>
    </row>
    <row r="653" spans="33:33" ht="21" customHeight="1" x14ac:dyDescent="0.35">
      <c r="AG653" s="82"/>
    </row>
    <row r="654" spans="33:33" ht="21" customHeight="1" x14ac:dyDescent="0.35">
      <c r="AG654" s="82"/>
    </row>
    <row r="655" spans="33:33" ht="21" customHeight="1" x14ac:dyDescent="0.35">
      <c r="AG655" s="82"/>
    </row>
    <row r="656" spans="33:33" ht="21" customHeight="1" x14ac:dyDescent="0.35">
      <c r="AG656" s="82"/>
    </row>
    <row r="657" spans="33:33" ht="21" customHeight="1" x14ac:dyDescent="0.35">
      <c r="AG657" s="82"/>
    </row>
    <row r="658" spans="33:33" ht="21" customHeight="1" x14ac:dyDescent="0.35">
      <c r="AG658" s="82"/>
    </row>
    <row r="659" spans="33:33" ht="21" customHeight="1" x14ac:dyDescent="0.35">
      <c r="AG659" s="82"/>
    </row>
    <row r="660" spans="33:33" ht="21" customHeight="1" x14ac:dyDescent="0.35">
      <c r="AG660" s="82"/>
    </row>
    <row r="661" spans="33:33" ht="21" customHeight="1" x14ac:dyDescent="0.35">
      <c r="AG661" s="82"/>
    </row>
    <row r="662" spans="33:33" ht="21" customHeight="1" x14ac:dyDescent="0.35">
      <c r="AG662" s="82"/>
    </row>
    <row r="663" spans="33:33" ht="21" customHeight="1" x14ac:dyDescent="0.35">
      <c r="AG663" s="82"/>
    </row>
    <row r="664" spans="33:33" ht="21" customHeight="1" x14ac:dyDescent="0.35">
      <c r="AG664" s="82"/>
    </row>
    <row r="665" spans="33:33" ht="21" customHeight="1" x14ac:dyDescent="0.35">
      <c r="AG665" s="82"/>
    </row>
    <row r="666" spans="33:33" ht="21" customHeight="1" x14ac:dyDescent="0.35">
      <c r="AG666" s="82"/>
    </row>
    <row r="667" spans="33:33" ht="21" customHeight="1" x14ac:dyDescent="0.35">
      <c r="AG667" s="82"/>
    </row>
    <row r="668" spans="33:33" ht="21" customHeight="1" x14ac:dyDescent="0.35">
      <c r="AG668" s="82"/>
    </row>
    <row r="669" spans="33:33" ht="21" customHeight="1" x14ac:dyDescent="0.35">
      <c r="AG669" s="82"/>
    </row>
    <row r="670" spans="33:33" ht="21" customHeight="1" x14ac:dyDescent="0.35">
      <c r="AG670" s="82"/>
    </row>
    <row r="671" spans="33:33" ht="21" customHeight="1" x14ac:dyDescent="0.35">
      <c r="AG671" s="82"/>
    </row>
    <row r="672" spans="33:33" ht="21" customHeight="1" x14ac:dyDescent="0.35">
      <c r="AG672" s="82"/>
    </row>
    <row r="673" spans="33:33" ht="21" customHeight="1" x14ac:dyDescent="0.35">
      <c r="AG673" s="82"/>
    </row>
    <row r="674" spans="33:33" ht="21" customHeight="1" x14ac:dyDescent="0.35">
      <c r="AG674" s="82"/>
    </row>
    <row r="675" spans="33:33" ht="21" customHeight="1" x14ac:dyDescent="0.35">
      <c r="AG675" s="82"/>
    </row>
    <row r="676" spans="33:33" ht="21" customHeight="1" x14ac:dyDescent="0.35">
      <c r="AG676" s="82"/>
    </row>
    <row r="677" spans="33:33" ht="21" customHeight="1" x14ac:dyDescent="0.35">
      <c r="AG677" s="82"/>
    </row>
    <row r="678" spans="33:33" ht="21" customHeight="1" x14ac:dyDescent="0.35">
      <c r="AG678" s="82"/>
    </row>
    <row r="679" spans="33:33" ht="21" customHeight="1" x14ac:dyDescent="0.35">
      <c r="AG679" s="82"/>
    </row>
    <row r="680" spans="33:33" ht="21" customHeight="1" x14ac:dyDescent="0.35">
      <c r="AG680" s="82"/>
    </row>
    <row r="681" spans="33:33" ht="21" customHeight="1" x14ac:dyDescent="0.35">
      <c r="AG681" s="82"/>
    </row>
    <row r="682" spans="33:33" ht="21" customHeight="1" x14ac:dyDescent="0.35">
      <c r="AG682" s="82"/>
    </row>
    <row r="683" spans="33:33" ht="21" customHeight="1" x14ac:dyDescent="0.35">
      <c r="AG683" s="82"/>
    </row>
    <row r="684" spans="33:33" ht="21" customHeight="1" x14ac:dyDescent="0.35">
      <c r="AG684" s="82"/>
    </row>
    <row r="685" spans="33:33" ht="21" customHeight="1" x14ac:dyDescent="0.35">
      <c r="AG685" s="82"/>
    </row>
    <row r="686" spans="33:33" ht="21" customHeight="1" x14ac:dyDescent="0.35">
      <c r="AG686" s="82"/>
    </row>
    <row r="687" spans="33:33" ht="21" customHeight="1" x14ac:dyDescent="0.35">
      <c r="AG687" s="82"/>
    </row>
    <row r="688" spans="33:33" ht="21" customHeight="1" x14ac:dyDescent="0.35">
      <c r="AG688" s="82"/>
    </row>
    <row r="689" spans="33:33" ht="21" customHeight="1" x14ac:dyDescent="0.35">
      <c r="AG689" s="82"/>
    </row>
    <row r="690" spans="33:33" ht="21" customHeight="1" x14ac:dyDescent="0.35">
      <c r="AG690" s="82"/>
    </row>
    <row r="691" spans="33:33" ht="21" customHeight="1" x14ac:dyDescent="0.35">
      <c r="AG691" s="82"/>
    </row>
    <row r="692" spans="33:33" ht="21" customHeight="1" x14ac:dyDescent="0.35">
      <c r="AG692" s="82"/>
    </row>
    <row r="693" spans="33:33" ht="21" customHeight="1" x14ac:dyDescent="0.35">
      <c r="AG693" s="82"/>
    </row>
    <row r="694" spans="33:33" ht="21" customHeight="1" x14ac:dyDescent="0.35">
      <c r="AG694" s="82"/>
    </row>
    <row r="695" spans="33:33" ht="21" customHeight="1" x14ac:dyDescent="0.35">
      <c r="AG695" s="82"/>
    </row>
    <row r="696" spans="33:33" ht="21" customHeight="1" x14ac:dyDescent="0.35">
      <c r="AG696" s="82"/>
    </row>
    <row r="697" spans="33:33" ht="21" customHeight="1" x14ac:dyDescent="0.35">
      <c r="AG697" s="82"/>
    </row>
    <row r="698" spans="33:33" ht="21" customHeight="1" x14ac:dyDescent="0.35">
      <c r="AG698" s="82"/>
    </row>
    <row r="699" spans="33:33" ht="21" customHeight="1" x14ac:dyDescent="0.35">
      <c r="AG699" s="82"/>
    </row>
    <row r="700" spans="33:33" ht="21" customHeight="1" x14ac:dyDescent="0.35">
      <c r="AG700" s="82"/>
    </row>
    <row r="701" spans="33:33" ht="21" customHeight="1" x14ac:dyDescent="0.35">
      <c r="AG701" s="82"/>
    </row>
    <row r="702" spans="33:33" ht="21" customHeight="1" x14ac:dyDescent="0.35">
      <c r="AG702" s="82"/>
    </row>
    <row r="703" spans="33:33" ht="21" customHeight="1" x14ac:dyDescent="0.35">
      <c r="AG703" s="82"/>
    </row>
    <row r="704" spans="33:33" ht="21" customHeight="1" x14ac:dyDescent="0.35">
      <c r="AG704" s="82"/>
    </row>
    <row r="705" spans="33:33" ht="21" customHeight="1" x14ac:dyDescent="0.35">
      <c r="AG705" s="82"/>
    </row>
    <row r="706" spans="33:33" ht="21" customHeight="1" x14ac:dyDescent="0.35">
      <c r="AG706" s="82"/>
    </row>
    <row r="707" spans="33:33" ht="21" customHeight="1" x14ac:dyDescent="0.35">
      <c r="AG707" s="82"/>
    </row>
    <row r="708" spans="33:33" ht="21" customHeight="1" x14ac:dyDescent="0.35">
      <c r="AG708" s="82"/>
    </row>
    <row r="709" spans="33:33" ht="21" customHeight="1" x14ac:dyDescent="0.35">
      <c r="AG709" s="82"/>
    </row>
    <row r="710" spans="33:33" ht="21" customHeight="1" x14ac:dyDescent="0.35">
      <c r="AG710" s="82"/>
    </row>
    <row r="711" spans="33:33" ht="21" customHeight="1" x14ac:dyDescent="0.35">
      <c r="AG711" s="82"/>
    </row>
    <row r="712" spans="33:33" ht="21" customHeight="1" x14ac:dyDescent="0.35">
      <c r="AG712" s="82"/>
    </row>
    <row r="713" spans="33:33" ht="21" customHeight="1" x14ac:dyDescent="0.35">
      <c r="AG713" s="82"/>
    </row>
    <row r="714" spans="33:33" ht="21" customHeight="1" x14ac:dyDescent="0.35">
      <c r="AG714" s="82"/>
    </row>
    <row r="715" spans="33:33" ht="21" customHeight="1" x14ac:dyDescent="0.35">
      <c r="AG715" s="82"/>
    </row>
    <row r="716" spans="33:33" ht="21" customHeight="1" x14ac:dyDescent="0.35">
      <c r="AG716" s="82"/>
    </row>
    <row r="717" spans="33:33" ht="21" customHeight="1" x14ac:dyDescent="0.35">
      <c r="AG717" s="82"/>
    </row>
    <row r="718" spans="33:33" ht="21" customHeight="1" x14ac:dyDescent="0.35">
      <c r="AG718" s="82"/>
    </row>
    <row r="719" spans="33:33" ht="21" customHeight="1" x14ac:dyDescent="0.35">
      <c r="AG719" s="82"/>
    </row>
    <row r="720" spans="33:33" ht="21" customHeight="1" x14ac:dyDescent="0.35">
      <c r="AG720" s="82"/>
    </row>
    <row r="721" spans="33:33" ht="21" customHeight="1" x14ac:dyDescent="0.35">
      <c r="AG721" s="82"/>
    </row>
    <row r="722" spans="33:33" ht="21" customHeight="1" x14ac:dyDescent="0.35">
      <c r="AG722" s="82"/>
    </row>
    <row r="723" spans="33:33" ht="21" customHeight="1" x14ac:dyDescent="0.35">
      <c r="AG723" s="82"/>
    </row>
    <row r="724" spans="33:33" ht="21" customHeight="1" x14ac:dyDescent="0.35">
      <c r="AG724" s="82"/>
    </row>
    <row r="725" spans="33:33" ht="21" customHeight="1" x14ac:dyDescent="0.35">
      <c r="AG725" s="82"/>
    </row>
    <row r="726" spans="33:33" ht="21" customHeight="1" x14ac:dyDescent="0.35">
      <c r="AG726" s="82"/>
    </row>
    <row r="727" spans="33:33" ht="21" customHeight="1" x14ac:dyDescent="0.35">
      <c r="AG727" s="82"/>
    </row>
    <row r="728" spans="33:33" ht="21" customHeight="1" x14ac:dyDescent="0.35">
      <c r="AG728" s="82"/>
    </row>
    <row r="729" spans="33:33" ht="21" customHeight="1" x14ac:dyDescent="0.35">
      <c r="AG729" s="82"/>
    </row>
    <row r="730" spans="33:33" ht="21" customHeight="1" x14ac:dyDescent="0.35">
      <c r="AG730" s="82"/>
    </row>
    <row r="731" spans="33:33" ht="21" customHeight="1" x14ac:dyDescent="0.35">
      <c r="AG731" s="82"/>
    </row>
    <row r="732" spans="33:33" ht="21" customHeight="1" x14ac:dyDescent="0.35">
      <c r="AG732" s="82"/>
    </row>
    <row r="733" spans="33:33" ht="21" customHeight="1" x14ac:dyDescent="0.35">
      <c r="AG733" s="82"/>
    </row>
    <row r="734" spans="33:33" ht="21" customHeight="1" x14ac:dyDescent="0.35">
      <c r="AG734" s="82"/>
    </row>
    <row r="735" spans="33:33" ht="21" customHeight="1" x14ac:dyDescent="0.35">
      <c r="AG735" s="82"/>
    </row>
    <row r="736" spans="33:33" ht="21" customHeight="1" x14ac:dyDescent="0.35">
      <c r="AG736" s="82"/>
    </row>
    <row r="737" spans="33:33" ht="21" customHeight="1" x14ac:dyDescent="0.35">
      <c r="AG737" s="82"/>
    </row>
    <row r="738" spans="33:33" ht="21" customHeight="1" x14ac:dyDescent="0.35">
      <c r="AG738" s="82"/>
    </row>
    <row r="739" spans="33:33" ht="21" customHeight="1" x14ac:dyDescent="0.35">
      <c r="AG739" s="82"/>
    </row>
    <row r="740" spans="33:33" ht="21" customHeight="1" x14ac:dyDescent="0.35">
      <c r="AG740" s="82"/>
    </row>
    <row r="741" spans="33:33" ht="21" customHeight="1" x14ac:dyDescent="0.35">
      <c r="AG741" s="82"/>
    </row>
    <row r="742" spans="33:33" ht="21" customHeight="1" x14ac:dyDescent="0.35">
      <c r="AG742" s="82"/>
    </row>
    <row r="743" spans="33:33" ht="21" customHeight="1" x14ac:dyDescent="0.35">
      <c r="AG743" s="82"/>
    </row>
    <row r="744" spans="33:33" ht="21" customHeight="1" x14ac:dyDescent="0.35">
      <c r="AG744" s="82"/>
    </row>
    <row r="745" spans="33:33" ht="21" customHeight="1" x14ac:dyDescent="0.35">
      <c r="AG745" s="82"/>
    </row>
    <row r="746" spans="33:33" ht="21" customHeight="1" x14ac:dyDescent="0.35">
      <c r="AG746" s="82"/>
    </row>
    <row r="747" spans="33:33" ht="21" customHeight="1" x14ac:dyDescent="0.35">
      <c r="AG747" s="82"/>
    </row>
    <row r="748" spans="33:33" ht="21" customHeight="1" x14ac:dyDescent="0.35">
      <c r="AG748" s="82"/>
    </row>
    <row r="749" spans="33:33" ht="21" customHeight="1" x14ac:dyDescent="0.35">
      <c r="AG749" s="82"/>
    </row>
    <row r="750" spans="33:33" ht="21" customHeight="1" x14ac:dyDescent="0.35">
      <c r="AG750" s="82"/>
    </row>
    <row r="751" spans="33:33" ht="21" customHeight="1" x14ac:dyDescent="0.35">
      <c r="AG751" s="82"/>
    </row>
    <row r="752" spans="33:33" ht="21" customHeight="1" x14ac:dyDescent="0.35">
      <c r="AG752" s="82"/>
    </row>
    <row r="753" spans="33:33" ht="21" customHeight="1" x14ac:dyDescent="0.35">
      <c r="AG753" s="82"/>
    </row>
    <row r="754" spans="33:33" ht="21" customHeight="1" x14ac:dyDescent="0.35">
      <c r="AG754" s="82"/>
    </row>
    <row r="755" spans="33:33" ht="21" customHeight="1" x14ac:dyDescent="0.35">
      <c r="AG755" s="82"/>
    </row>
    <row r="756" spans="33:33" ht="21" customHeight="1" x14ac:dyDescent="0.35">
      <c r="AG756" s="82"/>
    </row>
    <row r="757" spans="33:33" ht="21" customHeight="1" x14ac:dyDescent="0.35">
      <c r="AG757" s="82"/>
    </row>
    <row r="758" spans="33:33" ht="21" customHeight="1" x14ac:dyDescent="0.35">
      <c r="AG758" s="82"/>
    </row>
    <row r="759" spans="33:33" ht="21" customHeight="1" x14ac:dyDescent="0.35">
      <c r="AG759" s="82"/>
    </row>
    <row r="760" spans="33:33" ht="21" customHeight="1" x14ac:dyDescent="0.35">
      <c r="AG760" s="82"/>
    </row>
    <row r="761" spans="33:33" ht="21" customHeight="1" x14ac:dyDescent="0.35">
      <c r="AG761" s="82"/>
    </row>
    <row r="762" spans="33:33" ht="21" customHeight="1" x14ac:dyDescent="0.35">
      <c r="AG762" s="82"/>
    </row>
    <row r="763" spans="33:33" ht="21" customHeight="1" x14ac:dyDescent="0.35">
      <c r="AG763" s="82"/>
    </row>
    <row r="764" spans="33:33" ht="21" customHeight="1" x14ac:dyDescent="0.35">
      <c r="AG764" s="82"/>
    </row>
    <row r="765" spans="33:33" ht="21" customHeight="1" x14ac:dyDescent="0.35">
      <c r="AG765" s="82"/>
    </row>
    <row r="766" spans="33:33" ht="21" customHeight="1" x14ac:dyDescent="0.35">
      <c r="AG766" s="82"/>
    </row>
    <row r="767" spans="33:33" ht="21" customHeight="1" x14ac:dyDescent="0.35">
      <c r="AG767" s="82"/>
    </row>
    <row r="768" spans="33:33" ht="21" customHeight="1" x14ac:dyDescent="0.35">
      <c r="AG768" s="82"/>
    </row>
    <row r="769" spans="33:33" ht="21" customHeight="1" x14ac:dyDescent="0.35">
      <c r="AG769" s="82"/>
    </row>
    <row r="770" spans="33:33" ht="21" customHeight="1" x14ac:dyDescent="0.35">
      <c r="AG770" s="82"/>
    </row>
    <row r="771" spans="33:33" ht="21" customHeight="1" x14ac:dyDescent="0.35">
      <c r="AG771" s="82"/>
    </row>
    <row r="772" spans="33:33" ht="21" customHeight="1" x14ac:dyDescent="0.35">
      <c r="AG772" s="82"/>
    </row>
    <row r="773" spans="33:33" ht="21" customHeight="1" x14ac:dyDescent="0.35">
      <c r="AG773" s="82"/>
    </row>
    <row r="774" spans="33:33" ht="21" customHeight="1" x14ac:dyDescent="0.35">
      <c r="AG774" s="82"/>
    </row>
    <row r="775" spans="33:33" ht="21" customHeight="1" x14ac:dyDescent="0.35">
      <c r="AG775" s="82"/>
    </row>
    <row r="776" spans="33:33" ht="21" customHeight="1" x14ac:dyDescent="0.35">
      <c r="AG776" s="82"/>
    </row>
    <row r="777" spans="33:33" ht="21" customHeight="1" x14ac:dyDescent="0.35">
      <c r="AG777" s="82"/>
    </row>
    <row r="778" spans="33:33" ht="21" customHeight="1" x14ac:dyDescent="0.35">
      <c r="AG778" s="82"/>
    </row>
    <row r="779" spans="33:33" ht="21" customHeight="1" x14ac:dyDescent="0.35">
      <c r="AG779" s="82"/>
    </row>
    <row r="780" spans="33:33" ht="21" customHeight="1" x14ac:dyDescent="0.35">
      <c r="AG780" s="82"/>
    </row>
    <row r="781" spans="33:33" ht="21" customHeight="1" x14ac:dyDescent="0.35">
      <c r="AG781" s="82"/>
    </row>
    <row r="782" spans="33:33" ht="21" customHeight="1" x14ac:dyDescent="0.35">
      <c r="AG782" s="82"/>
    </row>
    <row r="783" spans="33:33" ht="21" customHeight="1" x14ac:dyDescent="0.35">
      <c r="AG783" s="82"/>
    </row>
    <row r="784" spans="33:33" ht="21" customHeight="1" x14ac:dyDescent="0.35">
      <c r="AG784" s="82"/>
    </row>
    <row r="785" spans="33:33" ht="21" customHeight="1" x14ac:dyDescent="0.35">
      <c r="AG785" s="82"/>
    </row>
    <row r="786" spans="33:33" ht="21" customHeight="1" x14ac:dyDescent="0.35">
      <c r="AG786" s="82"/>
    </row>
    <row r="787" spans="33:33" ht="21" customHeight="1" x14ac:dyDescent="0.35">
      <c r="AG787" s="82"/>
    </row>
    <row r="788" spans="33:33" ht="21" customHeight="1" x14ac:dyDescent="0.35">
      <c r="AG788" s="82"/>
    </row>
    <row r="789" spans="33:33" ht="21" customHeight="1" x14ac:dyDescent="0.35">
      <c r="AG789" s="82"/>
    </row>
    <row r="790" spans="33:33" ht="21" customHeight="1" x14ac:dyDescent="0.35">
      <c r="AG790" s="82"/>
    </row>
    <row r="791" spans="33:33" ht="21" customHeight="1" x14ac:dyDescent="0.35">
      <c r="AG791" s="82"/>
    </row>
    <row r="792" spans="33:33" ht="21" customHeight="1" x14ac:dyDescent="0.35">
      <c r="AG792" s="82"/>
    </row>
    <row r="793" spans="33:33" ht="21" customHeight="1" x14ac:dyDescent="0.35">
      <c r="AG793" s="82"/>
    </row>
    <row r="794" spans="33:33" ht="21" customHeight="1" x14ac:dyDescent="0.35">
      <c r="AG794" s="82"/>
    </row>
    <row r="795" spans="33:33" ht="21" customHeight="1" x14ac:dyDescent="0.35">
      <c r="AG795" s="82"/>
    </row>
    <row r="796" spans="33:33" ht="21" customHeight="1" x14ac:dyDescent="0.35">
      <c r="AG796" s="82"/>
    </row>
    <row r="797" spans="33:33" ht="21" customHeight="1" x14ac:dyDescent="0.35">
      <c r="AG797" s="82"/>
    </row>
    <row r="798" spans="33:33" ht="21" customHeight="1" x14ac:dyDescent="0.35">
      <c r="AG798" s="82"/>
    </row>
    <row r="799" spans="33:33" ht="21" customHeight="1" x14ac:dyDescent="0.35">
      <c r="AG799" s="82"/>
    </row>
    <row r="800" spans="33:33" ht="21" customHeight="1" x14ac:dyDescent="0.35">
      <c r="AG800" s="82"/>
    </row>
    <row r="801" spans="33:33" ht="21" customHeight="1" x14ac:dyDescent="0.35">
      <c r="AG801" s="82"/>
    </row>
    <row r="802" spans="33:33" ht="21" customHeight="1" x14ac:dyDescent="0.35">
      <c r="AG802" s="82"/>
    </row>
    <row r="803" spans="33:33" ht="21" customHeight="1" x14ac:dyDescent="0.35">
      <c r="AG803" s="82"/>
    </row>
    <row r="804" spans="33:33" ht="21" customHeight="1" x14ac:dyDescent="0.35">
      <c r="AG804" s="82"/>
    </row>
    <row r="805" spans="33:33" ht="21" customHeight="1" x14ac:dyDescent="0.35">
      <c r="AG805" s="82"/>
    </row>
    <row r="806" spans="33:33" ht="21" customHeight="1" x14ac:dyDescent="0.35">
      <c r="AG806" s="82"/>
    </row>
    <row r="807" spans="33:33" ht="21" customHeight="1" x14ac:dyDescent="0.35">
      <c r="AG807" s="82"/>
    </row>
    <row r="808" spans="33:33" ht="21" customHeight="1" x14ac:dyDescent="0.35">
      <c r="AG808" s="82"/>
    </row>
    <row r="809" spans="33:33" ht="21" customHeight="1" x14ac:dyDescent="0.35">
      <c r="AG809" s="82"/>
    </row>
    <row r="810" spans="33:33" ht="21" customHeight="1" x14ac:dyDescent="0.35">
      <c r="AG810" s="82"/>
    </row>
    <row r="811" spans="33:33" ht="21" customHeight="1" x14ac:dyDescent="0.35">
      <c r="AG811" s="82"/>
    </row>
    <row r="812" spans="33:33" ht="21" customHeight="1" x14ac:dyDescent="0.35">
      <c r="AG812" s="82"/>
    </row>
    <row r="813" spans="33:33" ht="21" customHeight="1" x14ac:dyDescent="0.35">
      <c r="AG813" s="82"/>
    </row>
    <row r="814" spans="33:33" ht="21" customHeight="1" x14ac:dyDescent="0.35">
      <c r="AG814" s="82"/>
    </row>
    <row r="815" spans="33:33" ht="21" customHeight="1" x14ac:dyDescent="0.35">
      <c r="AG815" s="82"/>
    </row>
    <row r="816" spans="33:33" ht="21" customHeight="1" x14ac:dyDescent="0.35">
      <c r="AG816" s="82"/>
    </row>
    <row r="817" spans="33:33" ht="21" customHeight="1" x14ac:dyDescent="0.35">
      <c r="AG817" s="82"/>
    </row>
    <row r="818" spans="33:33" ht="21" customHeight="1" x14ac:dyDescent="0.35">
      <c r="AG818" s="82"/>
    </row>
    <row r="819" spans="33:33" ht="21" customHeight="1" x14ac:dyDescent="0.35">
      <c r="AG819" s="82"/>
    </row>
    <row r="820" spans="33:33" ht="21" customHeight="1" x14ac:dyDescent="0.35">
      <c r="AG820" s="82"/>
    </row>
    <row r="821" spans="33:33" ht="21" customHeight="1" x14ac:dyDescent="0.35">
      <c r="AG821" s="82"/>
    </row>
    <row r="822" spans="33:33" ht="21" customHeight="1" x14ac:dyDescent="0.35">
      <c r="AG822" s="82"/>
    </row>
    <row r="823" spans="33:33" ht="21" customHeight="1" x14ac:dyDescent="0.35">
      <c r="AG823" s="82"/>
    </row>
    <row r="824" spans="33:33" ht="21" customHeight="1" x14ac:dyDescent="0.35">
      <c r="AG824" s="82"/>
    </row>
    <row r="825" spans="33:33" ht="21" customHeight="1" x14ac:dyDescent="0.35">
      <c r="AG825" s="82"/>
    </row>
    <row r="826" spans="33:33" ht="21" customHeight="1" x14ac:dyDescent="0.35">
      <c r="AG826" s="82"/>
    </row>
    <row r="827" spans="33:33" ht="21" customHeight="1" x14ac:dyDescent="0.35">
      <c r="AG827" s="82"/>
    </row>
    <row r="828" spans="33:33" ht="21" customHeight="1" x14ac:dyDescent="0.35">
      <c r="AG828" s="82"/>
    </row>
    <row r="829" spans="33:33" ht="21" customHeight="1" x14ac:dyDescent="0.35">
      <c r="AG829" s="82"/>
    </row>
    <row r="830" spans="33:33" ht="21" customHeight="1" x14ac:dyDescent="0.35">
      <c r="AG830" s="82"/>
    </row>
    <row r="831" spans="33:33" ht="21" customHeight="1" x14ac:dyDescent="0.35">
      <c r="AG831" s="82"/>
    </row>
    <row r="832" spans="33:33" ht="21" customHeight="1" x14ac:dyDescent="0.35">
      <c r="AG832" s="82"/>
    </row>
    <row r="833" spans="33:33" ht="21" customHeight="1" x14ac:dyDescent="0.35">
      <c r="AG833" s="82"/>
    </row>
    <row r="834" spans="33:33" ht="21" customHeight="1" x14ac:dyDescent="0.35">
      <c r="AG834" s="82"/>
    </row>
    <row r="835" spans="33:33" ht="21" customHeight="1" x14ac:dyDescent="0.35">
      <c r="AG835" s="82"/>
    </row>
    <row r="836" spans="33:33" ht="21" customHeight="1" x14ac:dyDescent="0.35">
      <c r="AG836" s="82"/>
    </row>
    <row r="837" spans="33:33" ht="21" customHeight="1" x14ac:dyDescent="0.35">
      <c r="AG837" s="82"/>
    </row>
    <row r="838" spans="33:33" ht="21" customHeight="1" x14ac:dyDescent="0.35">
      <c r="AG838" s="82"/>
    </row>
    <row r="839" spans="33:33" ht="21" customHeight="1" x14ac:dyDescent="0.35">
      <c r="AG839" s="82"/>
    </row>
    <row r="840" spans="33:33" ht="21" customHeight="1" x14ac:dyDescent="0.35">
      <c r="AG840" s="82"/>
    </row>
    <row r="841" spans="33:33" ht="21" customHeight="1" x14ac:dyDescent="0.35">
      <c r="AG841" s="82"/>
    </row>
    <row r="842" spans="33:33" ht="21" customHeight="1" x14ac:dyDescent="0.35">
      <c r="AG842" s="82"/>
    </row>
    <row r="843" spans="33:33" ht="21" customHeight="1" x14ac:dyDescent="0.35">
      <c r="AG843" s="82"/>
    </row>
    <row r="844" spans="33:33" ht="21" customHeight="1" x14ac:dyDescent="0.35">
      <c r="AG844" s="82"/>
    </row>
    <row r="845" spans="33:33" ht="21" customHeight="1" x14ac:dyDescent="0.35">
      <c r="AG845" s="82"/>
    </row>
    <row r="846" spans="33:33" ht="21" customHeight="1" x14ac:dyDescent="0.35">
      <c r="AG846" s="82"/>
    </row>
    <row r="847" spans="33:33" ht="21" customHeight="1" x14ac:dyDescent="0.35">
      <c r="AG847" s="82"/>
    </row>
    <row r="848" spans="33:33" ht="21" customHeight="1" x14ac:dyDescent="0.35">
      <c r="AG848" s="82"/>
    </row>
    <row r="849" spans="33:33" ht="21" customHeight="1" x14ac:dyDescent="0.35">
      <c r="AG849" s="82"/>
    </row>
    <row r="850" spans="33:33" ht="21" customHeight="1" x14ac:dyDescent="0.35">
      <c r="AG850" s="82"/>
    </row>
    <row r="851" spans="33:33" ht="21" customHeight="1" x14ac:dyDescent="0.35">
      <c r="AG851" s="82"/>
    </row>
    <row r="852" spans="33:33" ht="21" customHeight="1" x14ac:dyDescent="0.35">
      <c r="AG852" s="82"/>
    </row>
    <row r="853" spans="33:33" ht="21" customHeight="1" x14ac:dyDescent="0.35">
      <c r="AG853" s="82"/>
    </row>
    <row r="854" spans="33:33" ht="21" customHeight="1" x14ac:dyDescent="0.35">
      <c r="AG854" s="82"/>
    </row>
    <row r="855" spans="33:33" ht="21" customHeight="1" x14ac:dyDescent="0.35">
      <c r="AG855" s="82"/>
    </row>
    <row r="856" spans="33:33" ht="21" customHeight="1" x14ac:dyDescent="0.35">
      <c r="AG856" s="82"/>
    </row>
    <row r="857" spans="33:33" ht="21" customHeight="1" x14ac:dyDescent="0.35">
      <c r="AG857" s="82"/>
    </row>
    <row r="858" spans="33:33" ht="21" customHeight="1" x14ac:dyDescent="0.35">
      <c r="AG858" s="82"/>
    </row>
    <row r="859" spans="33:33" ht="21" customHeight="1" x14ac:dyDescent="0.35">
      <c r="AG859" s="82"/>
    </row>
    <row r="860" spans="33:33" ht="21" customHeight="1" x14ac:dyDescent="0.35">
      <c r="AG860" s="82"/>
    </row>
    <row r="861" spans="33:33" ht="21" customHeight="1" x14ac:dyDescent="0.35">
      <c r="AG861" s="82"/>
    </row>
    <row r="862" spans="33:33" ht="21" customHeight="1" x14ac:dyDescent="0.35">
      <c r="AG862" s="82"/>
    </row>
    <row r="863" spans="33:33" ht="21" customHeight="1" x14ac:dyDescent="0.35">
      <c r="AG863" s="82"/>
    </row>
    <row r="864" spans="33:33" ht="21" customHeight="1" x14ac:dyDescent="0.35">
      <c r="AG864" s="82"/>
    </row>
    <row r="865" spans="33:33" ht="21" customHeight="1" x14ac:dyDescent="0.35">
      <c r="AG865" s="82"/>
    </row>
    <row r="866" spans="33:33" ht="21" customHeight="1" x14ac:dyDescent="0.35">
      <c r="AG866" s="82"/>
    </row>
    <row r="867" spans="33:33" ht="21" customHeight="1" x14ac:dyDescent="0.35">
      <c r="AG867" s="82"/>
    </row>
    <row r="868" spans="33:33" ht="21" customHeight="1" x14ac:dyDescent="0.35">
      <c r="AG868" s="82"/>
    </row>
    <row r="869" spans="33:33" ht="21" customHeight="1" x14ac:dyDescent="0.35">
      <c r="AG869" s="82"/>
    </row>
    <row r="870" spans="33:33" ht="21" customHeight="1" x14ac:dyDescent="0.35">
      <c r="AG870" s="82"/>
    </row>
    <row r="871" spans="33:33" ht="21" customHeight="1" x14ac:dyDescent="0.35">
      <c r="AG871" s="82"/>
    </row>
    <row r="872" spans="33:33" ht="21" customHeight="1" x14ac:dyDescent="0.35">
      <c r="AG872" s="82"/>
    </row>
    <row r="873" spans="33:33" ht="21" customHeight="1" x14ac:dyDescent="0.35">
      <c r="AG873" s="82"/>
    </row>
    <row r="874" spans="33:33" ht="21" customHeight="1" x14ac:dyDescent="0.35">
      <c r="AG874" s="82"/>
    </row>
    <row r="875" spans="33:33" ht="21" customHeight="1" x14ac:dyDescent="0.35">
      <c r="AG875" s="82"/>
    </row>
    <row r="876" spans="33:33" ht="21" customHeight="1" x14ac:dyDescent="0.35">
      <c r="AG876" s="82"/>
    </row>
    <row r="877" spans="33:33" ht="21" customHeight="1" x14ac:dyDescent="0.35">
      <c r="AG877" s="82"/>
    </row>
    <row r="878" spans="33:33" ht="21" customHeight="1" x14ac:dyDescent="0.35">
      <c r="AG878" s="82"/>
    </row>
    <row r="879" spans="33:33" ht="21" customHeight="1" x14ac:dyDescent="0.35">
      <c r="AG879" s="82"/>
    </row>
    <row r="880" spans="33:33" ht="21" customHeight="1" x14ac:dyDescent="0.35">
      <c r="AG880" s="82"/>
    </row>
    <row r="881" spans="33:33" ht="21" customHeight="1" x14ac:dyDescent="0.35">
      <c r="AG881" s="82"/>
    </row>
    <row r="882" spans="33:33" ht="21" customHeight="1" x14ac:dyDescent="0.35">
      <c r="AG882" s="82"/>
    </row>
    <row r="883" spans="33:33" ht="21" customHeight="1" x14ac:dyDescent="0.35">
      <c r="AG883" s="82"/>
    </row>
    <row r="884" spans="33:33" ht="21" customHeight="1" x14ac:dyDescent="0.35">
      <c r="AG884" s="82"/>
    </row>
    <row r="885" spans="33:33" ht="21" customHeight="1" x14ac:dyDescent="0.35">
      <c r="AG885" s="82"/>
    </row>
    <row r="886" spans="33:33" ht="21" customHeight="1" x14ac:dyDescent="0.35">
      <c r="AG886" s="82"/>
    </row>
    <row r="887" spans="33:33" ht="21" customHeight="1" x14ac:dyDescent="0.35">
      <c r="AG887" s="82"/>
    </row>
    <row r="888" spans="33:33" ht="21" customHeight="1" x14ac:dyDescent="0.35">
      <c r="AG888" s="82"/>
    </row>
    <row r="889" spans="33:33" ht="21" customHeight="1" x14ac:dyDescent="0.35">
      <c r="AG889" s="82"/>
    </row>
    <row r="890" spans="33:33" ht="21" customHeight="1" x14ac:dyDescent="0.35">
      <c r="AG890" s="82"/>
    </row>
    <row r="891" spans="33:33" ht="21" customHeight="1" x14ac:dyDescent="0.35">
      <c r="AG891" s="82"/>
    </row>
    <row r="892" spans="33:33" ht="21" customHeight="1" x14ac:dyDescent="0.35">
      <c r="AG892" s="82"/>
    </row>
    <row r="893" spans="33:33" ht="21" customHeight="1" x14ac:dyDescent="0.35">
      <c r="AG893" s="82"/>
    </row>
    <row r="894" spans="33:33" ht="21" customHeight="1" x14ac:dyDescent="0.35">
      <c r="AG894" s="82"/>
    </row>
    <row r="895" spans="33:33" ht="21" customHeight="1" x14ac:dyDescent="0.35">
      <c r="AG895" s="82"/>
    </row>
    <row r="896" spans="33:33" ht="21" customHeight="1" x14ac:dyDescent="0.35">
      <c r="AG896" s="82"/>
    </row>
    <row r="897" spans="33:33" ht="21" customHeight="1" x14ac:dyDescent="0.35">
      <c r="AG897" s="82"/>
    </row>
    <row r="898" spans="33:33" ht="21" customHeight="1" x14ac:dyDescent="0.35">
      <c r="AG898" s="82"/>
    </row>
    <row r="899" spans="33:33" ht="21" customHeight="1" x14ac:dyDescent="0.35">
      <c r="AG899" s="82"/>
    </row>
    <row r="900" spans="33:33" ht="21" customHeight="1" x14ac:dyDescent="0.35">
      <c r="AG900" s="82"/>
    </row>
    <row r="901" spans="33:33" ht="21" customHeight="1" x14ac:dyDescent="0.35">
      <c r="AG901" s="82"/>
    </row>
    <row r="902" spans="33:33" ht="21" customHeight="1" x14ac:dyDescent="0.35">
      <c r="AG902" s="82"/>
    </row>
    <row r="903" spans="33:33" ht="21" customHeight="1" x14ac:dyDescent="0.35">
      <c r="AG903" s="82"/>
    </row>
    <row r="904" spans="33:33" ht="21" customHeight="1" x14ac:dyDescent="0.35">
      <c r="AG904" s="82"/>
    </row>
    <row r="905" spans="33:33" ht="21" customHeight="1" x14ac:dyDescent="0.35">
      <c r="AG905" s="82"/>
    </row>
    <row r="906" spans="33:33" ht="21" customHeight="1" x14ac:dyDescent="0.35">
      <c r="AG906" s="82"/>
    </row>
    <row r="907" spans="33:33" ht="21" customHeight="1" x14ac:dyDescent="0.35">
      <c r="AG907" s="82"/>
    </row>
    <row r="908" spans="33:33" ht="21" customHeight="1" x14ac:dyDescent="0.35">
      <c r="AG908" s="82"/>
    </row>
    <row r="909" spans="33:33" ht="21" customHeight="1" x14ac:dyDescent="0.35">
      <c r="AG909" s="82"/>
    </row>
    <row r="910" spans="33:33" ht="21" customHeight="1" x14ac:dyDescent="0.35">
      <c r="AG910" s="82"/>
    </row>
    <row r="911" spans="33:33" ht="21" customHeight="1" x14ac:dyDescent="0.35">
      <c r="AG911" s="82"/>
    </row>
    <row r="912" spans="33:33" ht="21" customHeight="1" x14ac:dyDescent="0.35">
      <c r="AG912" s="82"/>
    </row>
    <row r="913" spans="33:33" ht="21" customHeight="1" x14ac:dyDescent="0.35">
      <c r="AG913" s="82"/>
    </row>
    <row r="914" spans="33:33" ht="21" customHeight="1" x14ac:dyDescent="0.35">
      <c r="AG914" s="82"/>
    </row>
    <row r="915" spans="33:33" ht="21" customHeight="1" x14ac:dyDescent="0.35">
      <c r="AG915" s="82"/>
    </row>
    <row r="916" spans="33:33" ht="21" customHeight="1" x14ac:dyDescent="0.35">
      <c r="AG916" s="82"/>
    </row>
    <row r="917" spans="33:33" ht="21" customHeight="1" x14ac:dyDescent="0.35">
      <c r="AG917" s="82"/>
    </row>
    <row r="918" spans="33:33" ht="21" customHeight="1" x14ac:dyDescent="0.35">
      <c r="AG918" s="82"/>
    </row>
    <row r="919" spans="33:33" ht="21" customHeight="1" x14ac:dyDescent="0.35">
      <c r="AG919" s="82"/>
    </row>
    <row r="920" spans="33:33" ht="21" customHeight="1" x14ac:dyDescent="0.35">
      <c r="AG920" s="82"/>
    </row>
    <row r="921" spans="33:33" ht="21" customHeight="1" x14ac:dyDescent="0.35">
      <c r="AG921" s="82"/>
    </row>
    <row r="922" spans="33:33" ht="21" customHeight="1" x14ac:dyDescent="0.35">
      <c r="AG922" s="82"/>
    </row>
    <row r="923" spans="33:33" ht="21" customHeight="1" x14ac:dyDescent="0.35">
      <c r="AG923" s="82"/>
    </row>
    <row r="924" spans="33:33" ht="21" customHeight="1" x14ac:dyDescent="0.35">
      <c r="AG924" s="82"/>
    </row>
    <row r="925" spans="33:33" ht="21" customHeight="1" x14ac:dyDescent="0.35">
      <c r="AG925" s="82"/>
    </row>
    <row r="926" spans="33:33" ht="21" customHeight="1" x14ac:dyDescent="0.35">
      <c r="AG926" s="82"/>
    </row>
    <row r="927" spans="33:33" ht="21" customHeight="1" x14ac:dyDescent="0.35">
      <c r="AG927" s="82"/>
    </row>
    <row r="928" spans="33:33" ht="21" customHeight="1" x14ac:dyDescent="0.35">
      <c r="AG928" s="82"/>
    </row>
    <row r="929" spans="33:33" ht="21" customHeight="1" x14ac:dyDescent="0.35">
      <c r="AG929" s="82"/>
    </row>
    <row r="930" spans="33:33" ht="21" customHeight="1" x14ac:dyDescent="0.35">
      <c r="AG930" s="82"/>
    </row>
    <row r="931" spans="33:33" ht="21" customHeight="1" x14ac:dyDescent="0.35">
      <c r="AG931" s="82"/>
    </row>
    <row r="932" spans="33:33" ht="21" customHeight="1" x14ac:dyDescent="0.35">
      <c r="AG932" s="82"/>
    </row>
    <row r="933" spans="33:33" ht="21" customHeight="1" x14ac:dyDescent="0.35">
      <c r="AG933" s="82"/>
    </row>
    <row r="934" spans="33:33" ht="21" customHeight="1" x14ac:dyDescent="0.35">
      <c r="AG934" s="82"/>
    </row>
    <row r="935" spans="33:33" ht="21" customHeight="1" x14ac:dyDescent="0.35">
      <c r="AG935" s="82"/>
    </row>
    <row r="936" spans="33:33" ht="21" customHeight="1" x14ac:dyDescent="0.35">
      <c r="AG936" s="82"/>
    </row>
    <row r="937" spans="33:33" ht="21" customHeight="1" x14ac:dyDescent="0.35">
      <c r="AG937" s="82"/>
    </row>
    <row r="938" spans="33:33" ht="21" customHeight="1" x14ac:dyDescent="0.35">
      <c r="AG938" s="82"/>
    </row>
    <row r="939" spans="33:33" ht="21" customHeight="1" x14ac:dyDescent="0.35">
      <c r="AG939" s="82"/>
    </row>
    <row r="940" spans="33:33" ht="21" customHeight="1" x14ac:dyDescent="0.35">
      <c r="AG940" s="82"/>
    </row>
    <row r="941" spans="33:33" ht="21" customHeight="1" x14ac:dyDescent="0.35">
      <c r="AG941" s="82"/>
    </row>
    <row r="942" spans="33:33" ht="21" customHeight="1" x14ac:dyDescent="0.35">
      <c r="AG942" s="82"/>
    </row>
    <row r="943" spans="33:33" ht="21" customHeight="1" x14ac:dyDescent="0.35">
      <c r="AG943" s="82"/>
    </row>
    <row r="944" spans="33:33" ht="21" customHeight="1" x14ac:dyDescent="0.35">
      <c r="AG944" s="82"/>
    </row>
    <row r="945" spans="33:33" ht="21" customHeight="1" x14ac:dyDescent="0.35">
      <c r="AG945" s="82"/>
    </row>
    <row r="946" spans="33:33" ht="21" customHeight="1" x14ac:dyDescent="0.35">
      <c r="AG946" s="82"/>
    </row>
    <row r="947" spans="33:33" ht="21" customHeight="1" x14ac:dyDescent="0.35">
      <c r="AG947" s="82"/>
    </row>
    <row r="948" spans="33:33" ht="21" customHeight="1" x14ac:dyDescent="0.35">
      <c r="AG948" s="82"/>
    </row>
    <row r="949" spans="33:33" ht="21" customHeight="1" x14ac:dyDescent="0.35">
      <c r="AG949" s="82"/>
    </row>
    <row r="950" spans="33:33" ht="21" customHeight="1" x14ac:dyDescent="0.35">
      <c r="AG950" s="82"/>
    </row>
    <row r="951" spans="33:33" ht="21" customHeight="1" x14ac:dyDescent="0.35">
      <c r="AG951" s="82"/>
    </row>
    <row r="952" spans="33:33" ht="21" customHeight="1" x14ac:dyDescent="0.35">
      <c r="AG952" s="82"/>
    </row>
    <row r="953" spans="33:33" ht="21" customHeight="1" x14ac:dyDescent="0.35">
      <c r="AG953" s="82"/>
    </row>
    <row r="954" spans="33:33" ht="21" customHeight="1" x14ac:dyDescent="0.35">
      <c r="AG954" s="82"/>
    </row>
    <row r="955" spans="33:33" ht="21" customHeight="1" x14ac:dyDescent="0.35">
      <c r="AG955" s="82"/>
    </row>
    <row r="956" spans="33:33" ht="21" customHeight="1" x14ac:dyDescent="0.35">
      <c r="AG956" s="82"/>
    </row>
    <row r="957" spans="33:33" ht="21" customHeight="1" x14ac:dyDescent="0.35">
      <c r="AG957" s="82"/>
    </row>
    <row r="958" spans="33:33" ht="21" customHeight="1" x14ac:dyDescent="0.35">
      <c r="AG958" s="82"/>
    </row>
    <row r="959" spans="33:33" ht="21" customHeight="1" x14ac:dyDescent="0.35">
      <c r="AG959" s="82"/>
    </row>
    <row r="960" spans="33:33" ht="21" customHeight="1" x14ac:dyDescent="0.35">
      <c r="AG960" s="82"/>
    </row>
    <row r="961" spans="33:33" ht="21" customHeight="1" x14ac:dyDescent="0.35">
      <c r="AG961" s="82"/>
    </row>
    <row r="962" spans="33:33" ht="21" customHeight="1" x14ac:dyDescent="0.35">
      <c r="AG962" s="82"/>
    </row>
    <row r="963" spans="33:33" ht="21" customHeight="1" x14ac:dyDescent="0.35">
      <c r="AG963" s="82"/>
    </row>
    <row r="964" spans="33:33" ht="21" customHeight="1" x14ac:dyDescent="0.35">
      <c r="AG964" s="82"/>
    </row>
    <row r="965" spans="33:33" ht="21" customHeight="1" x14ac:dyDescent="0.35">
      <c r="AG965" s="82"/>
    </row>
    <row r="966" spans="33:33" ht="21" customHeight="1" x14ac:dyDescent="0.35">
      <c r="AG966" s="82"/>
    </row>
    <row r="967" spans="33:33" ht="21" customHeight="1" x14ac:dyDescent="0.35">
      <c r="AG967" s="82"/>
    </row>
    <row r="968" spans="33:33" ht="21" customHeight="1" x14ac:dyDescent="0.35">
      <c r="AG968" s="82"/>
    </row>
    <row r="969" spans="33:33" ht="21" customHeight="1" x14ac:dyDescent="0.35">
      <c r="AG969" s="82"/>
    </row>
    <row r="970" spans="33:33" ht="21" customHeight="1" x14ac:dyDescent="0.35">
      <c r="AG970" s="82"/>
    </row>
    <row r="971" spans="33:33" ht="21" customHeight="1" x14ac:dyDescent="0.35">
      <c r="AG971" s="82"/>
    </row>
    <row r="972" spans="33:33" ht="21" customHeight="1" x14ac:dyDescent="0.35">
      <c r="AG972" s="82"/>
    </row>
    <row r="973" spans="33:33" ht="21" customHeight="1" x14ac:dyDescent="0.35">
      <c r="AG973" s="82"/>
    </row>
    <row r="974" spans="33:33" ht="21" customHeight="1" x14ac:dyDescent="0.35">
      <c r="AG974" s="82"/>
    </row>
    <row r="975" spans="33:33" ht="21" customHeight="1" x14ac:dyDescent="0.35">
      <c r="AG975" s="82"/>
    </row>
    <row r="976" spans="33:33" ht="21" customHeight="1" x14ac:dyDescent="0.35">
      <c r="AG976" s="82"/>
    </row>
    <row r="977" spans="33:33" ht="21" customHeight="1" x14ac:dyDescent="0.35">
      <c r="AG977" s="82"/>
    </row>
    <row r="978" spans="33:33" ht="21" customHeight="1" x14ac:dyDescent="0.35">
      <c r="AG978" s="82"/>
    </row>
    <row r="979" spans="33:33" ht="21" customHeight="1" x14ac:dyDescent="0.35">
      <c r="AG979" s="82"/>
    </row>
    <row r="980" spans="33:33" ht="21" customHeight="1" x14ac:dyDescent="0.35">
      <c r="AG980" s="82"/>
    </row>
    <row r="981" spans="33:33" ht="21" customHeight="1" x14ac:dyDescent="0.35">
      <c r="AG981" s="82"/>
    </row>
    <row r="982" spans="33:33" ht="21" customHeight="1" x14ac:dyDescent="0.35">
      <c r="AG982" s="82"/>
    </row>
    <row r="983" spans="33:33" ht="21" customHeight="1" x14ac:dyDescent="0.35">
      <c r="AG983" s="82"/>
    </row>
    <row r="984" spans="33:33" ht="21" customHeight="1" x14ac:dyDescent="0.35">
      <c r="AG984" s="82"/>
    </row>
    <row r="985" spans="33:33" ht="21" customHeight="1" x14ac:dyDescent="0.35">
      <c r="AG985" s="82"/>
    </row>
    <row r="986" spans="33:33" ht="21" customHeight="1" x14ac:dyDescent="0.35">
      <c r="AG986" s="82"/>
    </row>
    <row r="987" spans="33:33" ht="21" customHeight="1" x14ac:dyDescent="0.35">
      <c r="AG987" s="82"/>
    </row>
    <row r="988" spans="33:33" ht="21" customHeight="1" x14ac:dyDescent="0.35">
      <c r="AG988" s="82"/>
    </row>
    <row r="989" spans="33:33" ht="21" customHeight="1" x14ac:dyDescent="0.35">
      <c r="AG989" s="82"/>
    </row>
  </sheetData>
  <mergeCells count="3">
    <mergeCell ref="AF1:AK3"/>
    <mergeCell ref="AF4:AK4"/>
    <mergeCell ref="AD5:AE5"/>
  </mergeCells>
  <hyperlinks>
    <hyperlink ref="B3" location="'Rapport d''incident'!A1" display="RETOUR" xr:uid="{E04D2F05-28D0-4547-B230-55A5001366C2}"/>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3AA7F-B5ED-4C1D-B2A8-AE8EFF6E9EFD}">
  <sheetPr>
    <tabColor rgb="FF92D050"/>
  </sheetPr>
  <dimension ref="A1:D1"/>
  <sheetViews>
    <sheetView topLeftCell="A43" zoomScale="112" zoomScaleNormal="85" workbookViewId="0">
      <selection activeCell="M78" sqref="M78"/>
    </sheetView>
  </sheetViews>
  <sheetFormatPr baseColWidth="10" defaultRowHeight="12.75" x14ac:dyDescent="0.2"/>
  <sheetData>
    <row r="1" spans="1:4" x14ac:dyDescent="0.2">
      <c r="A1" s="228" t="s">
        <v>279</v>
      </c>
      <c r="B1" s="228"/>
      <c r="C1" s="228"/>
      <c r="D1" s="228"/>
    </row>
  </sheetData>
  <mergeCells count="1">
    <mergeCell ref="A1:D1"/>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658C8-8AF5-4C57-B52B-B2968E8B3371}">
  <dimension ref="A1"/>
  <sheetViews>
    <sheetView topLeftCell="A27" zoomScale="74" zoomScaleNormal="70" workbookViewId="0">
      <selection activeCell="T25" sqref="T25"/>
    </sheetView>
  </sheetViews>
  <sheetFormatPr baseColWidth="10" defaultRowHeight="12.75" x14ac:dyDescent="0.2"/>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tint="-0.14999847407452621"/>
  </sheetPr>
  <dimension ref="A2:I8"/>
  <sheetViews>
    <sheetView workbookViewId="0">
      <selection activeCell="K12" sqref="K12"/>
    </sheetView>
  </sheetViews>
  <sheetFormatPr baseColWidth="10" defaultColWidth="11.42578125" defaultRowHeight="12.75" x14ac:dyDescent="0.2"/>
  <cols>
    <col min="2" max="2" width="16.28515625" bestFit="1" customWidth="1"/>
    <col min="3" max="9" width="16.42578125" customWidth="1"/>
  </cols>
  <sheetData>
    <row r="2" spans="1:9" ht="15.75" x14ac:dyDescent="0.25">
      <c r="A2" s="45" t="s">
        <v>103</v>
      </c>
      <c r="B2" s="10"/>
    </row>
    <row r="3" spans="1:9" x14ac:dyDescent="0.2">
      <c r="B3" s="10"/>
    </row>
    <row r="4" spans="1:9" x14ac:dyDescent="0.2">
      <c r="B4" s="24" t="s">
        <v>104</v>
      </c>
      <c r="C4" s="24" t="s">
        <v>105</v>
      </c>
      <c r="D4" s="25" t="s">
        <v>106</v>
      </c>
      <c r="E4" s="24" t="s">
        <v>107</v>
      </c>
      <c r="F4" s="24" t="s">
        <v>108</v>
      </c>
      <c r="G4" s="24" t="s">
        <v>108</v>
      </c>
      <c r="H4" s="24" t="s">
        <v>108</v>
      </c>
      <c r="I4" s="24" t="s">
        <v>109</v>
      </c>
    </row>
    <row r="5" spans="1:9" ht="45" customHeight="1" x14ac:dyDescent="0.2">
      <c r="B5" s="26" t="s">
        <v>110</v>
      </c>
      <c r="C5" s="26"/>
      <c r="D5" s="27"/>
      <c r="E5" s="26"/>
      <c r="F5" s="17"/>
      <c r="G5" s="17"/>
      <c r="H5" s="17"/>
      <c r="I5" s="28"/>
    </row>
    <row r="6" spans="1:9" ht="70.5" customHeight="1" x14ac:dyDescent="0.2">
      <c r="B6" s="26" t="s">
        <v>111</v>
      </c>
      <c r="C6" s="29"/>
      <c r="D6" s="29"/>
      <c r="E6" s="29"/>
      <c r="F6" s="21"/>
      <c r="G6" s="21"/>
      <c r="H6" s="21"/>
      <c r="I6" s="21"/>
    </row>
    <row r="7" spans="1:9" ht="38.25" customHeight="1" x14ac:dyDescent="0.2">
      <c r="B7" s="17" t="s">
        <v>112</v>
      </c>
      <c r="C7" s="21"/>
      <c r="D7" s="21"/>
      <c r="E7" s="21"/>
      <c r="F7" s="21"/>
      <c r="G7" s="21"/>
      <c r="H7" s="21"/>
      <c r="I7" s="21"/>
    </row>
    <row r="8" spans="1:9" ht="74.25" customHeight="1" x14ac:dyDescent="0.2">
      <c r="B8" s="17" t="s">
        <v>113</v>
      </c>
      <c r="C8" s="21"/>
      <c r="D8" s="21"/>
      <c r="E8" s="21"/>
      <c r="F8" s="21"/>
      <c r="G8" s="21"/>
      <c r="H8" s="21"/>
      <c r="I8" s="21"/>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tint="-0.14999847407452621"/>
  </sheetPr>
  <dimension ref="A2:B6"/>
  <sheetViews>
    <sheetView workbookViewId="0">
      <selection activeCell="S42" sqref="S42"/>
    </sheetView>
  </sheetViews>
  <sheetFormatPr baseColWidth="10" defaultColWidth="11.42578125" defaultRowHeight="12.75" x14ac:dyDescent="0.2"/>
  <sheetData>
    <row r="2" spans="1:2" ht="15.75" x14ac:dyDescent="0.25">
      <c r="A2" s="30" t="s">
        <v>114</v>
      </c>
      <c r="B2" s="4"/>
    </row>
    <row r="4" spans="1:2" x14ac:dyDescent="0.2">
      <c r="B4" s="9" t="s">
        <v>115</v>
      </c>
    </row>
    <row r="5" spans="1:2" x14ac:dyDescent="0.2">
      <c r="B5" s="9" t="s">
        <v>116</v>
      </c>
    </row>
    <row r="6" spans="1:2" x14ac:dyDescent="0.2">
      <c r="B6" s="44" t="s">
        <v>117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85A513F692F646BCC84B542CA4CC5D" ma:contentTypeVersion="13" ma:contentTypeDescription="Create a new document." ma:contentTypeScope="" ma:versionID="cbd48e1c4eb0940716c364d848ecbbf3">
  <xsd:schema xmlns:xsd="http://www.w3.org/2001/XMLSchema" xmlns:xs="http://www.w3.org/2001/XMLSchema" xmlns:p="http://schemas.microsoft.com/office/2006/metadata/properties" xmlns:ns3="7f6cce75-bc3b-46e3-bafd-ea00ba5ea307" xmlns:ns4="caf2b2b8-576b-4a8f-9b70-33c8e0e55dc8" targetNamespace="http://schemas.microsoft.com/office/2006/metadata/properties" ma:root="true" ma:fieldsID="67b79411e501499d044d7030e4734e7c" ns3:_="" ns4:_="">
    <xsd:import namespace="7f6cce75-bc3b-46e3-bafd-ea00ba5ea307"/>
    <xsd:import namespace="caf2b2b8-576b-4a8f-9b70-33c8e0e55dc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4:SharedWithUsers" minOccurs="0"/>
                <xsd:element ref="ns4:SharedWithDetails" minOccurs="0"/>
                <xsd:element ref="ns4:SharingHintHash"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6cce75-bc3b-46e3-bafd-ea00ba5ea3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f2b2b8-576b-4a8f-9b70-33c8e0e55dc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f6cce75-bc3b-46e3-bafd-ea00ba5ea307" xsi:nil="true"/>
  </documentManagement>
</p:properties>
</file>

<file path=customXml/itemProps1.xml><?xml version="1.0" encoding="utf-8"?>
<ds:datastoreItem xmlns:ds="http://schemas.openxmlformats.org/officeDocument/2006/customXml" ds:itemID="{359E48F9-B860-4844-9ED6-9FF3ED5E6B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6cce75-bc3b-46e3-bafd-ea00ba5ea307"/>
    <ds:schemaRef ds:uri="caf2b2b8-576b-4a8f-9b70-33c8e0e55d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F49862-1B25-4719-A833-7560763D636D}">
  <ds:schemaRefs>
    <ds:schemaRef ds:uri="http://schemas.microsoft.com/sharepoint/v3/contenttype/forms"/>
  </ds:schemaRefs>
</ds:datastoreItem>
</file>

<file path=customXml/itemProps3.xml><?xml version="1.0" encoding="utf-8"?>
<ds:datastoreItem xmlns:ds="http://schemas.openxmlformats.org/officeDocument/2006/customXml" ds:itemID="{C97A1973-DA69-4292-8094-81716A509D30}">
  <ds:schemaRefs>
    <ds:schemaRef ds:uri="http://purl.org/dc/terms/"/>
    <ds:schemaRef ds:uri="http://purl.org/dc/elements/1.1/"/>
    <ds:schemaRef ds:uri="caf2b2b8-576b-4a8f-9b70-33c8e0e55dc8"/>
    <ds:schemaRef ds:uri="7f6cce75-bc3b-46e3-bafd-ea00ba5ea307"/>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23</vt:i4>
      </vt:variant>
    </vt:vector>
  </HeadingPairs>
  <TitlesOfParts>
    <vt:vector size="23" baseType="lpstr">
      <vt:lpstr>Mode d'emploi</vt:lpstr>
      <vt:lpstr>A3 en FR</vt:lpstr>
      <vt:lpstr>A3 en ANG</vt:lpstr>
      <vt:lpstr>1 - Contexte</vt:lpstr>
      <vt:lpstr>2 - Clarification du problème</vt:lpstr>
      <vt:lpstr>3 - Segmentation du problème</vt:lpstr>
      <vt:lpstr>4 - Ambition et cible </vt:lpstr>
      <vt:lpstr>Plan d'action court-terme</vt:lpstr>
      <vt:lpstr>5 - Analyse des root causes </vt:lpstr>
      <vt:lpstr>6 - Plan d'actions</vt:lpstr>
      <vt:lpstr>7 - Suivi des résultats</vt:lpstr>
      <vt:lpstr>8 - Standardisation &amp; partage</vt:lpstr>
      <vt:lpstr>9 - Check-list de cloture</vt:lpstr>
      <vt:lpstr>10 - CR audit </vt:lpstr>
      <vt:lpstr>11 - Synthèse analyse données</vt:lpstr>
      <vt:lpstr>12 - Synthèse défectologie</vt:lpstr>
      <vt:lpstr>13 - Synthèse des essais </vt:lpstr>
      <vt:lpstr>14 - Synthèse info benchs - R&amp;D</vt:lpstr>
      <vt:lpstr>15 - Why Why</vt:lpstr>
      <vt:lpstr>Etude cas particulier FAA</vt:lpstr>
      <vt:lpstr>Etude cas particulier HAB</vt:lpstr>
      <vt:lpstr>16- Schéma Process</vt:lpstr>
      <vt:lpstr>17 - Documentation</vt:lpstr>
    </vt:vector>
  </TitlesOfParts>
  <Manager/>
  <Company>Arcelor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FRANCK PARYS</dc:creator>
  <cp:keywords/>
  <dc:description/>
  <cp:lastModifiedBy>Ondouo Wagha, Andre</cp:lastModifiedBy>
  <cp:revision/>
  <dcterms:created xsi:type="dcterms:W3CDTF">2010-07-04T20:03:45Z</dcterms:created>
  <dcterms:modified xsi:type="dcterms:W3CDTF">2025-07-22T12:07:00Z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M_Links_Updated">
    <vt:bool>true</vt:bool>
  </property>
  <property fmtid="{D5CDD505-2E9C-101B-9397-08002B2CF9AE}" pid="3" name="ContentTypeId">
    <vt:lpwstr>0x0101002685A513F692F646BCC84B542CA4CC5D</vt:lpwstr>
  </property>
</Properties>
</file>