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orm\OneDrive - NTNU\PhD-livet\Artikkelskriving\Artikkel 3 - operatørsamarbeid\CLEAN DATA FOR PUBLIC SHARING\"/>
    </mc:Choice>
  </mc:AlternateContent>
  <xr:revisionPtr revIDLastSave="2" documentId="8_{7CD08563-DA43-4BE7-938A-627B5051EE8C}" xr6:coauthVersionLast="36" xr6:coauthVersionMax="36" xr10:uidLastSave="{A19C881F-FD03-4D76-88D0-0DBA06744E5C}"/>
  <bookViews>
    <workbookView xWindow="0" yWindow="0" windowWidth="19200" windowHeight="6930" xr2:uid="{3C13B5D9-D8E4-40EF-8317-414E57785692}"/>
  </bookViews>
  <sheets>
    <sheet name="WeeklyVar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3" i="5" l="1"/>
  <c r="L43" i="5"/>
  <c r="M43" i="5"/>
  <c r="N43" i="5"/>
  <c r="O43" i="5"/>
  <c r="P43" i="5"/>
  <c r="Q43" i="5"/>
  <c r="R43" i="5"/>
  <c r="K44" i="5"/>
  <c r="L44" i="5"/>
  <c r="M44" i="5"/>
  <c r="N44" i="5"/>
  <c r="O44" i="5"/>
  <c r="P44" i="5"/>
  <c r="Q44" i="5"/>
  <c r="R44" i="5"/>
  <c r="K46" i="5"/>
  <c r="L46" i="5"/>
  <c r="M46" i="5"/>
  <c r="N46" i="5"/>
  <c r="O46" i="5"/>
  <c r="P46" i="5"/>
  <c r="Q46" i="5"/>
  <c r="R46" i="5"/>
  <c r="K47" i="5"/>
  <c r="K45" i="5" s="1"/>
  <c r="L47" i="5"/>
  <c r="L45" i="5" s="1"/>
  <c r="M47" i="5"/>
  <c r="M45" i="5" s="1"/>
  <c r="N47" i="5"/>
  <c r="N45" i="5" s="1"/>
  <c r="O47" i="5"/>
  <c r="O45" i="5" s="1"/>
  <c r="P47" i="5"/>
  <c r="P45" i="5" s="1"/>
  <c r="Q47" i="5"/>
  <c r="Q45" i="5" s="1"/>
  <c r="R47" i="5"/>
  <c r="R45" i="5" s="1"/>
  <c r="H44" i="5" l="1"/>
  <c r="H43" i="5"/>
  <c r="G44" i="5"/>
  <c r="G43" i="5"/>
  <c r="I43" i="5"/>
  <c r="J45" i="5"/>
  <c r="I45" i="5"/>
  <c r="J46" i="5"/>
  <c r="J47" i="5"/>
  <c r="I47" i="5"/>
  <c r="I46" i="5"/>
  <c r="J44" i="5"/>
  <c r="I44" i="5"/>
  <c r="H47" i="5" l="1"/>
  <c r="G47" i="5"/>
  <c r="G45" i="5" s="1"/>
  <c r="H46" i="5"/>
  <c r="H45" i="5" s="1"/>
  <c r="G46" i="5"/>
  <c r="C38" i="5"/>
  <c r="AA38" i="5"/>
  <c r="Y38" i="5"/>
  <c r="W38" i="5"/>
  <c r="U38" i="5"/>
  <c r="S38" i="5"/>
  <c r="Q38" i="5"/>
  <c r="O38" i="5"/>
  <c r="M38" i="5"/>
  <c r="K38" i="5"/>
  <c r="I38" i="5"/>
  <c r="G38" i="5"/>
  <c r="E38" i="5"/>
  <c r="AC38" i="5" l="1"/>
  <c r="AD33" i="5" l="1"/>
  <c r="AC26" i="5" l="1"/>
  <c r="AC22" i="5"/>
  <c r="AC21" i="5"/>
  <c r="AC15" i="5"/>
  <c r="AC16" i="5"/>
  <c r="AC17" i="5"/>
  <c r="AC14" i="5"/>
  <c r="AC6" i="5"/>
  <c r="AC7" i="5"/>
  <c r="AC8" i="5"/>
  <c r="AC9" i="5"/>
  <c r="AC10" i="5"/>
  <c r="D33" i="5"/>
  <c r="F33" i="5"/>
  <c r="H33" i="5"/>
  <c r="J33" i="5"/>
  <c r="L33" i="5"/>
  <c r="N33" i="5"/>
  <c r="P33" i="5"/>
  <c r="R33" i="5"/>
  <c r="T33" i="5"/>
  <c r="V33" i="5"/>
  <c r="G18" i="5"/>
  <c r="I18" i="5"/>
  <c r="K18" i="5"/>
  <c r="M18" i="5"/>
  <c r="O18" i="5"/>
  <c r="Q18" i="5"/>
  <c r="G23" i="5"/>
  <c r="I23" i="5"/>
  <c r="K23" i="5"/>
  <c r="M23" i="5"/>
  <c r="O23" i="5"/>
  <c r="P23" i="5"/>
  <c r="Q23" i="5"/>
  <c r="G11" i="5"/>
  <c r="G33" i="5" s="1"/>
  <c r="I11" i="5"/>
  <c r="I33" i="5" s="1"/>
  <c r="K11" i="5"/>
  <c r="K33" i="5" s="1"/>
  <c r="J43" i="5" s="1"/>
  <c r="M11" i="5"/>
  <c r="M33" i="5" s="1"/>
  <c r="O11" i="5"/>
  <c r="O33" i="5" s="1"/>
  <c r="Q11" i="5"/>
  <c r="Q33" i="5" s="1"/>
  <c r="AC18" i="5" l="1"/>
  <c r="AC34" i="5" s="1"/>
  <c r="AC23" i="5"/>
  <c r="AC11" i="5"/>
  <c r="AC33" i="5" s="1"/>
  <c r="J35" i="5"/>
  <c r="J36" i="5"/>
  <c r="D36" i="5"/>
  <c r="F36" i="5"/>
  <c r="H36" i="5"/>
  <c r="L36" i="5"/>
  <c r="N36" i="5"/>
  <c r="P36" i="5"/>
  <c r="R36" i="5"/>
  <c r="T36" i="5"/>
  <c r="V36" i="5"/>
  <c r="X36" i="5"/>
  <c r="Z36" i="5"/>
  <c r="AB36" i="5"/>
  <c r="F35" i="5"/>
  <c r="H35" i="5"/>
  <c r="L35" i="5"/>
  <c r="N35" i="5"/>
  <c r="F34" i="5"/>
  <c r="H34" i="5"/>
  <c r="L34" i="5"/>
  <c r="N34" i="5"/>
  <c r="P34" i="5"/>
  <c r="D35" i="5"/>
  <c r="E23" i="5"/>
  <c r="R23" i="5"/>
  <c r="S23" i="5"/>
  <c r="U23" i="5"/>
  <c r="V23" i="5"/>
  <c r="W23" i="5"/>
  <c r="Y23" i="5"/>
  <c r="Z23" i="5"/>
  <c r="AA23" i="5"/>
  <c r="AB35" i="5"/>
  <c r="C23" i="5"/>
  <c r="E11" i="5"/>
  <c r="G36" i="5"/>
  <c r="I36" i="5"/>
  <c r="K36" i="5"/>
  <c r="M36" i="5"/>
  <c r="Q35" i="5"/>
  <c r="S11" i="5"/>
  <c r="U11" i="5"/>
  <c r="W11" i="5"/>
  <c r="W33" i="5" s="1"/>
  <c r="X33" i="5"/>
  <c r="Y11" i="5"/>
  <c r="Z33" i="5"/>
  <c r="AA11" i="5"/>
  <c r="AB33" i="5"/>
  <c r="D34" i="5"/>
  <c r="E18" i="5"/>
  <c r="J34" i="5"/>
  <c r="R34" i="5"/>
  <c r="S18" i="5"/>
  <c r="T34" i="5"/>
  <c r="U18" i="5"/>
  <c r="V34" i="5"/>
  <c r="W18" i="5"/>
  <c r="X34" i="5"/>
  <c r="Y18" i="5"/>
  <c r="Z34" i="5"/>
  <c r="AA18" i="5"/>
  <c r="AB34" i="5"/>
  <c r="C18" i="5"/>
  <c r="C11" i="5"/>
  <c r="C36" i="5" s="1"/>
  <c r="C35" i="5" l="1"/>
  <c r="C34" i="5"/>
  <c r="AC36" i="5"/>
  <c r="S36" i="5"/>
  <c r="S33" i="5"/>
  <c r="E36" i="5"/>
  <c r="E33" i="5"/>
  <c r="C33" i="5"/>
  <c r="AA36" i="5"/>
  <c r="AA33" i="5"/>
  <c r="Y36" i="5"/>
  <c r="Y33" i="5"/>
  <c r="U36" i="5"/>
  <c r="U33" i="5"/>
  <c r="W34" i="5"/>
  <c r="M34" i="5"/>
  <c r="M35" i="5"/>
  <c r="Y34" i="5"/>
  <c r="S34" i="5"/>
  <c r="Q36" i="5"/>
  <c r="AA35" i="5"/>
  <c r="AA34" i="5"/>
  <c r="Y35" i="5"/>
  <c r="W36" i="5"/>
  <c r="W35" i="5"/>
  <c r="U34" i="5"/>
  <c r="U35" i="5"/>
  <c r="S35" i="5"/>
  <c r="Q34" i="5"/>
  <c r="O34" i="5"/>
  <c r="O35" i="5"/>
  <c r="O36" i="5"/>
  <c r="K34" i="5"/>
  <c r="K35" i="5"/>
  <c r="I34" i="5"/>
  <c r="I35" i="5"/>
  <c r="G34" i="5"/>
  <c r="G35" i="5"/>
  <c r="E34" i="5"/>
  <c r="E35" i="5"/>
  <c r="AC3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Andreas Ormevik</author>
  </authors>
  <commentList>
    <comment ref="D3" authorId="0" shapeId="0" xr:uid="{947D0327-76F0-4D52-ADF3-A46857BDD3DC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F3" authorId="0" shapeId="0" xr:uid="{5B78BE67-8545-416C-95AB-6B80722452D3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H3" authorId="0" shapeId="0" xr:uid="{CD40E973-E3EC-43FC-A8D8-B895A5BCF353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J3" authorId="0" shapeId="0" xr:uid="{41FF9E25-D2BA-4AD6-BD8E-C465D1FF7755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L3" authorId="0" shapeId="0" xr:uid="{5E88CFD9-4C3D-4759-B148-6A1B94EB06FB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N3" authorId="0" shapeId="0" xr:uid="{43C7E2FC-0977-4F54-86F1-3422D3E6F19E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P3" authorId="0" shapeId="0" xr:uid="{58D61E4E-5C62-4DEB-A72E-FEAAA29F166D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R3" authorId="0" shapeId="0" xr:uid="{CA8BEC29-8766-4F01-90BA-EC0BE7B78253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T3" authorId="0" shapeId="0" xr:uid="{270C9536-02BA-4FF9-951F-B4656FBB1B5E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V3" authorId="0" shapeId="0" xr:uid="{1FA05393-5338-4E48-8255-CB02DC9402A9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X3" authorId="0" shapeId="0" xr:uid="{71EBEF9A-7B07-4245-B6A3-8D0397FC658C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Z3" authorId="0" shapeId="0" xr:uid="{1E8C0F3C-15D7-4B2B-A656-D25EC4D0EAE8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AB3" authorId="0" shapeId="0" xr:uid="{58672A93-48BA-42F2-B28A-E0F89D7A6244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AD3" authorId="0" shapeId="0" xr:uid="{BC21FAEA-90FE-45BA-987C-9F779EF5847E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T14" authorId="0" shapeId="0" xr:uid="{A91521FA-C2C4-4439-989F-18B81A46166E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Even with use of spot, it is cheaper!</t>
        </r>
      </text>
    </comment>
    <comment ref="W14" authorId="0" shapeId="0" xr:uid="{CB7E646A-3B27-41E1-847D-C5D2B9F42A50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The use of open routes is 4 routes! Used a lot, and still saves, and avoid spot vessel</t>
        </r>
      </text>
    </comment>
    <comment ref="S22" authorId="0" shapeId="0" xr:uid="{593FB7BD-C5CA-4424-B783-272AF6C68061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Obtained when relaxing the BaseMaxCap constraint which was set to FIVE VESSELS in all other experiments..</t>
        </r>
      </text>
    </comment>
    <comment ref="W22" authorId="0" shapeId="0" xr:uid="{40C71EBF-C464-4DB1-BD88-C6C00C398BDD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Andreas Ormevik:
Obtained when relaxing the BaseMaxCap constraint which was set to FIVE VESSELS in all other experiments..</t>
        </r>
      </text>
    </comment>
    <comment ref="AA22" authorId="0" shapeId="0" xr:uid="{8586F8F5-C10C-4EA8-AEC5-161ED3035FD2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Andreas Ormevik:
Obtained when relaxing the BaseMaxCap constraint which was set to FIVE VESSELS in all other experiments..</t>
        </r>
      </text>
    </comment>
    <comment ref="I26" authorId="0" shapeId="0" xr:uid="{D78ED756-8615-4F0C-8CC9-4ABAEBA88F08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BIG use of routes traversing bases (open routes) - 4 in total, and stillt 0,79% gap after 2 hrs</t>
        </r>
      </text>
    </comment>
    <comment ref="K26" authorId="0" shapeId="0" xr:uid="{FF77F253-6653-416D-B672-C765E06AD359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BIG use of routes traversing bases (open routes) - 4 in total, and stillt 2,05% gap after 2 hrs</t>
        </r>
      </text>
    </comment>
    <comment ref="Y26" authorId="0" shapeId="0" xr:uid="{4A65D00E-4379-451A-B4FF-977852ABEEDF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Interesting observation: NO use of open routes in this solution, as opposed to for most of the other Full sharing instances...</t>
        </r>
      </text>
    </comment>
    <comment ref="D32" authorId="0" shapeId="0" xr:uid="{8D7CA76E-B0B6-41E4-8D1F-50C3EBDDC425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F32" authorId="0" shapeId="0" xr:uid="{C70622DD-A595-4BBA-A85B-2446EA4EDADA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H32" authorId="0" shapeId="0" xr:uid="{AE6DB230-1FD9-46F5-98C5-37864051C481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J32" authorId="0" shapeId="0" xr:uid="{17F3D6E8-4CA4-4D54-B7BE-E2CC6609875D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L32" authorId="0" shapeId="0" xr:uid="{EF0CC960-E1E4-4C4E-BF24-11C4DF2972E7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N32" authorId="0" shapeId="0" xr:uid="{B71A846E-F83D-4D96-8107-34A884223F9C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P32" authorId="0" shapeId="0" xr:uid="{6B61C85B-8DCC-44E2-9D19-C958DFA97481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R32" authorId="0" shapeId="0" xr:uid="{C7C1E55B-742F-4252-84D5-220A08DB4477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T32" authorId="0" shapeId="0" xr:uid="{8ABB6DFE-39A4-4BF2-802C-DBC4CCDFE9DC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V32" authorId="0" shapeId="0" xr:uid="{0C7C9087-1F51-4BB3-A66A-EDD990834452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X32" authorId="0" shapeId="0" xr:uid="{764277CD-022C-4D8C-A7BD-675F9DA876A8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Z32" authorId="0" shapeId="0" xr:uid="{84862C91-B316-4C95-981B-365BDE89DDA4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AB32" authorId="0" shapeId="0" xr:uid="{D4294021-ACB3-4505-9D3A-B02C6182E8D0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  <comment ref="AD32" authorId="0" shapeId="0" xr:uid="{F024E0F0-07B4-4A2B-9A95-C4F083834815}">
      <text>
        <r>
          <rPr>
            <b/>
            <sz val="9"/>
            <color indexed="81"/>
            <rFont val="Tahoma"/>
            <family val="2"/>
          </rPr>
          <t>Andreas Ormevik:</t>
        </r>
        <r>
          <rPr>
            <sz val="9"/>
            <color indexed="81"/>
            <rFont val="Tahoma"/>
            <family val="2"/>
          </rPr>
          <t xml:space="preserve">
Vessels (voyages)</t>
        </r>
      </text>
    </comment>
  </commentList>
</comments>
</file>

<file path=xl/sharedStrings.xml><?xml version="1.0" encoding="utf-8"?>
<sst xmlns="http://schemas.openxmlformats.org/spreadsheetml/2006/main" count="352" uniqueCount="73">
  <si>
    <t>No sharing</t>
  </si>
  <si>
    <t>Base 1, Operator 1</t>
  </si>
  <si>
    <t>Base 2, Operator 1</t>
  </si>
  <si>
    <t>Base 2, Operator 2</t>
  </si>
  <si>
    <t>Base 2, Operator 3</t>
  </si>
  <si>
    <t>Base 2, Operator 4</t>
  </si>
  <si>
    <t>Total</t>
  </si>
  <si>
    <t>Operator sharing</t>
  </si>
  <si>
    <t>Base sharing</t>
  </si>
  <si>
    <t>Operator 1</t>
  </si>
  <si>
    <t>Operator 2</t>
  </si>
  <si>
    <t>Operator 3</t>
  </si>
  <si>
    <t>Operator 4</t>
  </si>
  <si>
    <t>Base 1</t>
  </si>
  <si>
    <t>Base 2</t>
  </si>
  <si>
    <t>Full sharing</t>
  </si>
  <si>
    <t>#Spot</t>
  </si>
  <si>
    <t>Average</t>
  </si>
  <si>
    <t>W5 (60%)</t>
  </si>
  <si>
    <t>Obj. val</t>
  </si>
  <si>
    <t>W6 (76%)</t>
  </si>
  <si>
    <t>W7 (101%)</t>
  </si>
  <si>
    <t>W8 (100%)</t>
  </si>
  <si>
    <t>W9 (97%)</t>
  </si>
  <si>
    <t>W10 (100%)</t>
  </si>
  <si>
    <t>W11 (63%)</t>
  </si>
  <si>
    <t>W12 (135%)</t>
  </si>
  <si>
    <t>W13 (100%)</t>
  </si>
  <si>
    <t>W14 (122%)</t>
  </si>
  <si>
    <t>W15 (70%)</t>
  </si>
  <si>
    <t>W16 (115%)</t>
  </si>
  <si>
    <t>Week 1 in input</t>
  </si>
  <si>
    <t>Week 2 in input</t>
  </si>
  <si>
    <t>Week 3 in input</t>
  </si>
  <si>
    <t>Week 4 in input</t>
  </si>
  <si>
    <t>Week 5 in input</t>
  </si>
  <si>
    <t>Week 6 in input</t>
  </si>
  <si>
    <t>Week 7 in input</t>
  </si>
  <si>
    <t>Week 8 in input</t>
  </si>
  <si>
    <t>Week 9 in input</t>
  </si>
  <si>
    <t>Week 10 in input</t>
  </si>
  <si>
    <t>Week 11 in input</t>
  </si>
  <si>
    <t>Week 12 in input</t>
  </si>
  <si>
    <t>SUMMARIZING THE VALUES ABOVE IN AN AGGREGATED TABLE PER SHARING SETTING</t>
  </si>
  <si>
    <t>0/0</t>
  </si>
  <si>
    <t>4 vessels</t>
  </si>
  <si>
    <t>5 vessels</t>
  </si>
  <si>
    <t>1 vessel</t>
  </si>
  <si>
    <t>4 vessels (copy)</t>
  </si>
  <si>
    <t>4+4 vessels</t>
  </si>
  <si>
    <t>5 vessels (copy)</t>
  </si>
  <si>
    <t>1 vessel (copy)</t>
  </si>
  <si>
    <t>11 vessels</t>
  </si>
  <si>
    <t>4+10 vessels</t>
  </si>
  <si>
    <t>1/1</t>
  </si>
  <si>
    <t>4/5</t>
  </si>
  <si>
    <t>5/6</t>
  </si>
  <si>
    <t>3/3</t>
  </si>
  <si>
    <t>4/4</t>
  </si>
  <si>
    <t>1/2</t>
  </si>
  <si>
    <t>2/2</t>
  </si>
  <si>
    <t>2/3</t>
  </si>
  <si>
    <t>4/6</t>
  </si>
  <si>
    <t>TOTAL</t>
  </si>
  <si>
    <t>3/5</t>
  </si>
  <si>
    <t>5/7</t>
  </si>
  <si>
    <t>10/14</t>
  </si>
  <si>
    <t>13/17</t>
  </si>
  <si>
    <t>gap</t>
  </si>
  <si>
    <t>3/4</t>
  </si>
  <si>
    <t>12/15</t>
  </si>
  <si>
    <t>Base sharing - Op1</t>
  </si>
  <si>
    <t>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</si>
</sst>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4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right"/>
    </xf>
    <xf numFmtId="16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165" fontId="0" fillId="0" borderId="0" xfId="0" applyNumberFormat="1" applyAlignment="1">
      <alignment horizontal="right"/>
    </xf>
    <xf numFmtId="165" fontId="2" fillId="0" borderId="0" xfId="0" applyNumberFormat="1" applyFont="1"/>
    <xf numFmtId="0" fontId="8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right"/>
    </xf>
    <xf numFmtId="165" fontId="0" fillId="4" borderId="1" xfId="0" applyNumberFormat="1" applyFont="1" applyFill="1" applyBorder="1"/>
    <xf numFmtId="0" fontId="0" fillId="4" borderId="2" xfId="0" quotePrefix="1" applyFill="1" applyBorder="1" applyAlignment="1">
      <alignment horizontal="center"/>
    </xf>
    <xf numFmtId="165" fontId="0" fillId="4" borderId="3" xfId="0" applyNumberFormat="1" applyFont="1" applyFill="1" applyBorder="1"/>
    <xf numFmtId="0" fontId="0" fillId="4" borderId="4" xfId="0" quotePrefix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5" fontId="2" fillId="4" borderId="5" xfId="0" applyNumberFormat="1" applyFont="1" applyFill="1" applyBorder="1"/>
    <xf numFmtId="165" fontId="2" fillId="4" borderId="7" xfId="0" applyNumberFormat="1" applyFont="1" applyFill="1" applyBorder="1"/>
    <xf numFmtId="17" fontId="2" fillId="4" borderId="6" xfId="0" quotePrefix="1" applyNumberFormat="1" applyFont="1" applyFill="1" applyBorder="1" applyAlignment="1">
      <alignment horizontal="center"/>
    </xf>
    <xf numFmtId="0" fontId="2" fillId="4" borderId="6" xfId="0" quotePrefix="1" applyFont="1" applyFill="1" applyBorder="1" applyAlignment="1">
      <alignment horizontal="center"/>
    </xf>
    <xf numFmtId="165" fontId="2" fillId="0" borderId="0" xfId="0" applyNumberFormat="1" applyFont="1" applyAlignment="1">
      <alignment horizontal="right"/>
    </xf>
    <xf numFmtId="17" fontId="2" fillId="4" borderId="8" xfId="0" quotePrefix="1" applyNumberFormat="1" applyFont="1" applyFill="1" applyBorder="1" applyAlignment="1">
      <alignment horizontal="center"/>
    </xf>
    <xf numFmtId="164" fontId="0" fillId="0" borderId="7" xfId="1" applyNumberFormat="1" applyFont="1" applyBorder="1" applyAlignment="1">
      <alignment horizontal="right"/>
    </xf>
    <xf numFmtId="164" fontId="0" fillId="0" borderId="9" xfId="1" applyNumberFormat="1" applyFont="1" applyBorder="1" applyAlignment="1">
      <alignment horizontal="right"/>
    </xf>
    <xf numFmtId="164" fontId="0" fillId="0" borderId="8" xfId="0" applyNumberFormat="1" applyBorder="1"/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  <xf numFmtId="9" fontId="0" fillId="0" borderId="0" xfId="1" applyFont="1" applyAlignment="1">
      <alignment horizontal="right"/>
    </xf>
    <xf numFmtId="9" fontId="0" fillId="0" borderId="0" xfId="0" applyNumberFormat="1" applyAlignment="1">
      <alignment horizontal="right"/>
    </xf>
    <xf numFmtId="0" fontId="3" fillId="5" borderId="0" xfId="0" applyFont="1" applyFill="1" applyAlignment="1">
      <alignment horizontal="right"/>
    </xf>
    <xf numFmtId="16" fontId="3" fillId="5" borderId="0" xfId="0" quotePrefix="1" applyNumberFormat="1" applyFont="1" applyFill="1" applyAlignment="1">
      <alignment horizontal="center"/>
    </xf>
    <xf numFmtId="164" fontId="3" fillId="5" borderId="0" xfId="1" applyNumberFormat="1" applyFont="1" applyFill="1" applyAlignment="1">
      <alignment horizontal="right"/>
    </xf>
    <xf numFmtId="0" fontId="3" fillId="5" borderId="0" xfId="0" quotePrefix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4" fontId="3" fillId="5" borderId="0" xfId="1" applyNumberFormat="1" applyFont="1" applyFill="1"/>
    <xf numFmtId="0" fontId="0" fillId="0" borderId="0" xfId="0" applyAlignment="1">
      <alignment horizontal="center"/>
    </xf>
    <xf numFmtId="9" fontId="0" fillId="2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4E7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Weekly emission</a:t>
            </a:r>
            <a:r>
              <a:rPr lang="en-US" b="1" baseline="0">
                <a:solidFill>
                  <a:schemeClr val="tx1"/>
                </a:solidFill>
              </a:rPr>
              <a:t> reduction potential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 sharing</c:v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WeeklyVar!$G$43:$R$43</c:f>
              <c:numCache>
                <c:formatCode>General</c:formatCode>
                <c:ptCount val="12"/>
                <c:pt idx="0">
                  <c:v>1784.1</c:v>
                </c:pt>
                <c:pt idx="1">
                  <c:v>1874.6</c:v>
                </c:pt>
                <c:pt idx="2">
                  <c:v>2151.8000000000002</c:v>
                </c:pt>
                <c:pt idx="3">
                  <c:v>2230.6</c:v>
                </c:pt>
                <c:pt idx="4">
                  <c:v>2203.4</c:v>
                </c:pt>
                <c:pt idx="5">
                  <c:v>2091.6000000000004</c:v>
                </c:pt>
                <c:pt idx="6">
                  <c:v>1741.9</c:v>
                </c:pt>
                <c:pt idx="7">
                  <c:v>2638.1000000000004</c:v>
                </c:pt>
                <c:pt idx="8">
                  <c:v>2196.6</c:v>
                </c:pt>
                <c:pt idx="9">
                  <c:v>2594.1999999999998</c:v>
                </c:pt>
                <c:pt idx="10">
                  <c:v>1989.6</c:v>
                </c:pt>
                <c:pt idx="11">
                  <c:v>2603.1999999999998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B-416F-AAC3-D44B1DF3F0C2}"/>
            </c:ext>
          </c:extLst>
        </c:ser>
        <c:ser>
          <c:idx val="1"/>
          <c:order val="1"/>
          <c:tx>
            <c:v>Full sharing</c:v>
          </c:tx>
          <c:spPr>
            <a:pattFill prst="wdUpDiag">
              <a:fgClr>
                <a:srgbClr val="4E7E00"/>
              </a:fgClr>
              <a:bgClr>
                <a:schemeClr val="bg1"/>
              </a:bgClr>
            </a:pattFill>
            <a:ln w="12700">
              <a:solidFill>
                <a:srgbClr val="4E7E00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699DFD6-EE6D-4FDE-A547-F2C23907A6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5B-416F-AAC3-D44B1DF3F0C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3CCF65A-273A-48F4-AD81-9FE5B3400A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5B-416F-AAC3-D44B1DF3F0C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EA8AEB4-00BF-4E10-91BF-3EEBAD7F64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B5B-416F-AAC3-D44B1DF3F0C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1B72F4E-A815-4CEF-A1BF-45567F5F7F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B5B-416F-AAC3-D44B1DF3F0C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526019B-B873-4299-A31B-55A617FBAF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B5B-416F-AAC3-D44B1DF3F0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DBBF24E-F29D-43C0-AC2A-7E5F667FD1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B5B-416F-AAC3-D44B1DF3F0C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21A1384-C896-4CE7-BE86-EC52E4AE39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B5B-416F-AAC3-D44B1DF3F0C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1DC0E9A-258A-40FA-84BB-8C1BB641AB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B5B-416F-AAC3-D44B1DF3F0C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3F097FC-0157-48E8-BA88-CAE4DDEC88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B5B-416F-AAC3-D44B1DF3F0C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3708ADB-4E87-49F1-AA04-D0D8809C6B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B5B-416F-AAC3-D44B1DF3F0C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AD92FC0-81A4-48C2-A589-227527EDD4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B5B-416F-AAC3-D44B1DF3F0C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24585A1-9362-4CD4-860B-36985BAB5B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B5B-416F-AAC3-D44B1DF3F0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80000" rIns="36000" bIns="252000" numCol="1" anchor="t" anchorCtr="0">
                <a:spAutoFit/>
              </a:bodyPr>
              <a:lstStyle/>
              <a:p>
                <a:pPr>
                  <a:defRPr sz="900" b="1" i="0" u="sng" strike="noStrike" kern="1200" baseline="0">
                    <a:solidFill>
                      <a:schemeClr val="accent6">
                        <a:lumMod val="75000"/>
                      </a:schemeClr>
                    </a:solidFill>
                    <a:uFill>
                      <a:solidFill>
                        <a:schemeClr val="accent6">
                          <a:lumMod val="40000"/>
                          <a:lumOff val="60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WeeklyVar!$G$44:$R$44</c:f>
              <c:numCache>
                <c:formatCode>General</c:formatCode>
                <c:ptCount val="12"/>
                <c:pt idx="0">
                  <c:v>1409.4</c:v>
                </c:pt>
                <c:pt idx="1">
                  <c:v>1516.8</c:v>
                </c:pt>
                <c:pt idx="2">
                  <c:v>1830</c:v>
                </c:pt>
                <c:pt idx="3">
                  <c:v>1856.5</c:v>
                </c:pt>
                <c:pt idx="4">
                  <c:v>1764.4</c:v>
                </c:pt>
                <c:pt idx="5">
                  <c:v>1712.7</c:v>
                </c:pt>
                <c:pt idx="6">
                  <c:v>1454</c:v>
                </c:pt>
                <c:pt idx="7">
                  <c:v>2335.5</c:v>
                </c:pt>
                <c:pt idx="8">
                  <c:v>1824.2</c:v>
                </c:pt>
                <c:pt idx="9">
                  <c:v>2385.6</c:v>
                </c:pt>
                <c:pt idx="10">
                  <c:v>1577.3</c:v>
                </c:pt>
                <c:pt idx="11">
                  <c:v>2226.1999999999998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WeeklyVar!$G$45:$R$45</c15:f>
                <c15:dlblRangeCache>
                  <c:ptCount val="12"/>
                  <c:pt idx="0">
                    <c:v>-21 %</c:v>
                  </c:pt>
                  <c:pt idx="1">
                    <c:v>-19 %</c:v>
                  </c:pt>
                  <c:pt idx="2">
                    <c:v>-15 %</c:v>
                  </c:pt>
                  <c:pt idx="3">
                    <c:v>-17 %</c:v>
                  </c:pt>
                  <c:pt idx="4">
                    <c:v>-20 %</c:v>
                  </c:pt>
                  <c:pt idx="5">
                    <c:v>-18 %</c:v>
                  </c:pt>
                  <c:pt idx="6">
                    <c:v>-17 %</c:v>
                  </c:pt>
                  <c:pt idx="7">
                    <c:v>-11 %</c:v>
                  </c:pt>
                  <c:pt idx="8">
                    <c:v>-17 %</c:v>
                  </c:pt>
                  <c:pt idx="9">
                    <c:v>-8 %</c:v>
                  </c:pt>
                  <c:pt idx="10">
                    <c:v>-21 %</c:v>
                  </c:pt>
                  <c:pt idx="11">
                    <c:v>-14 %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B5B-416F-AAC3-D44B1DF3F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9"/>
        <c:overlap val="-20"/>
        <c:axId val="753167768"/>
        <c:axId val="753169080"/>
      </c:barChart>
      <c:catAx>
        <c:axId val="753167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169080"/>
        <c:crosses val="autoZero"/>
        <c:auto val="1"/>
        <c:lblAlgn val="ctr"/>
        <c:lblOffset val="100"/>
        <c:noMultiLvlLbl val="0"/>
      </c:catAx>
      <c:valAx>
        <c:axId val="75316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Weekly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CO2 emissions (tons)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16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Required fleet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673478540932"/>
          <c:y val="0.15281501681804177"/>
          <c:w val="0.83498995204664317"/>
          <c:h val="0.46378169137811187"/>
        </c:manualLayout>
      </c:layout>
      <c:barChart>
        <c:barDir val="col"/>
        <c:grouping val="clustered"/>
        <c:varyColors val="0"/>
        <c:ser>
          <c:idx val="1"/>
          <c:order val="1"/>
          <c:tx>
            <c:v>Total required fleet (no sharing)</c:v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WeeklyVar!$G$50:$R$50</c:f>
              <c:numCache>
                <c:formatCode>General</c:formatCode>
                <c:ptCount val="12"/>
                <c:pt idx="0">
                  <c:v>19</c:v>
                </c:pt>
                <c:pt idx="1">
                  <c:v>19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22</c:v>
                </c:pt>
                <c:pt idx="8">
                  <c:v>19</c:v>
                </c:pt>
                <c:pt idx="9">
                  <c:v>23</c:v>
                </c:pt>
                <c:pt idx="10">
                  <c:v>19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8-4E9E-B4E5-14ABE64BF940}"/>
            </c:ext>
          </c:extLst>
        </c:ser>
        <c:ser>
          <c:idx val="3"/>
          <c:order val="3"/>
          <c:tx>
            <c:v>Total required fleet (full sharing)</c:v>
          </c:tx>
          <c:spPr>
            <a:pattFill prst="wdUpDiag">
              <a:fgClr>
                <a:srgbClr val="4E7E00"/>
              </a:fgClr>
              <a:bgClr>
                <a:schemeClr val="bg1"/>
              </a:bgClr>
            </a:pattFill>
            <a:ln w="12700">
              <a:solidFill>
                <a:srgbClr val="4E7E00"/>
              </a:solidFill>
            </a:ln>
            <a:effectLst/>
          </c:spPr>
          <c:invertIfNegative val="0"/>
          <c:val>
            <c:numRef>
              <c:f>WeeklyVar!$G$53:$R$53</c:f>
              <c:numCache>
                <c:formatCode>General</c:formatCode>
                <c:ptCount val="12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18</c:v>
                </c:pt>
                <c:pt idx="8">
                  <c:v>14</c:v>
                </c:pt>
                <c:pt idx="9">
                  <c:v>19</c:v>
                </c:pt>
                <c:pt idx="10">
                  <c:v>14</c:v>
                </c:pt>
                <c:pt idx="1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8-4E9E-B4E5-14ABE64BF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0"/>
        <c:overlap val="-20"/>
        <c:axId val="759230576"/>
        <c:axId val="758334632"/>
      </c:barChart>
      <c:lineChart>
        <c:grouping val="standard"/>
        <c:varyColors val="0"/>
        <c:ser>
          <c:idx val="0"/>
          <c:order val="0"/>
          <c:tx>
            <c:v>Chartered fleet (no sharing)</c:v>
          </c:tx>
          <c:spPr>
            <a:ln w="12700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WeeklyVar!$G$49:$R$49</c:f>
              <c:numCache>
                <c:formatCode>General</c:formatCode>
                <c:ptCount val="12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F8-4E9E-B4E5-14ABE64BF940}"/>
            </c:ext>
          </c:extLst>
        </c:ser>
        <c:ser>
          <c:idx val="2"/>
          <c:order val="2"/>
          <c:tx>
            <c:v>Chartered fleet (full sharing)</c:v>
          </c:tx>
          <c:spPr>
            <a:ln w="12700" cap="rnd">
              <a:solidFill>
                <a:srgbClr val="4E7E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WeeklyVar!$G$52:$R$52</c:f>
              <c:numCache>
                <c:formatCode>General</c:formatCode>
                <c:ptCount val="12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F8-4E9E-B4E5-14ABE64BF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230576"/>
        <c:axId val="758334632"/>
      </c:lineChart>
      <c:catAx>
        <c:axId val="75923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334632"/>
        <c:crosses val="autoZero"/>
        <c:auto val="1"/>
        <c:lblAlgn val="ctr"/>
        <c:lblOffset val="100"/>
        <c:noMultiLvlLbl val="0"/>
      </c:catAx>
      <c:valAx>
        <c:axId val="758334632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2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39</xdr:row>
      <xdr:rowOff>0</xdr:rowOff>
    </xdr:from>
    <xdr:to>
      <xdr:col>28</xdr:col>
      <xdr:colOff>574000</xdr:colOff>
      <xdr:row>56</xdr:row>
      <xdr:rowOff>1500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F51FBA-7EE8-4A5E-B396-E7B8F57EE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57</xdr:row>
      <xdr:rowOff>0</xdr:rowOff>
    </xdr:from>
    <xdr:to>
      <xdr:col>28</xdr:col>
      <xdr:colOff>574000</xdr:colOff>
      <xdr:row>74</xdr:row>
      <xdr:rowOff>1500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384218-BA75-4F4B-AB56-EE610BC63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0B5E-0074-43D3-8B73-4FFBD8D1473A}">
  <dimension ref="A1:AD53"/>
  <sheetViews>
    <sheetView tabSelected="1" zoomScale="55" zoomScaleNormal="5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19" sqref="O19"/>
    </sheetView>
  </sheetViews>
  <sheetFormatPr defaultRowHeight="14.5" x14ac:dyDescent="0.35"/>
  <cols>
    <col min="1" max="1" width="15.08984375" bestFit="1" customWidth="1"/>
    <col min="2" max="2" width="20.08984375" customWidth="1"/>
    <col min="3" max="3" width="8.7265625" style="6"/>
    <col min="4" max="4" width="8.7265625" style="5"/>
    <col min="5" max="5" width="8.7265625" style="6"/>
    <col min="6" max="6" width="8.7265625" style="5"/>
    <col min="7" max="7" width="8.7265625" style="6"/>
    <col min="8" max="8" width="8.7265625" style="5"/>
    <col min="9" max="9" width="8.7265625" style="6"/>
    <col min="10" max="10" width="8.7265625" style="5"/>
    <col min="11" max="11" width="8.90625" style="6" customWidth="1"/>
    <col min="12" max="12" width="8.7265625" style="5"/>
    <col min="13" max="13" width="8.7265625" style="6"/>
    <col min="14" max="14" width="8.7265625" style="5"/>
    <col min="15" max="15" width="8.7265625" style="6"/>
    <col min="16" max="16" width="8.7265625" style="5"/>
    <col min="17" max="17" width="8.7265625" style="6"/>
    <col min="18" max="18" width="8.7265625" style="5"/>
    <col min="19" max="19" width="8.7265625" style="6"/>
    <col min="20" max="20" width="8.7265625" style="5"/>
    <col min="21" max="21" width="8.7265625" style="6"/>
    <col min="22" max="22" width="8.7265625" style="5"/>
    <col min="23" max="23" width="8.7265625" style="6"/>
    <col min="24" max="24" width="8.7265625" style="5"/>
    <col min="25" max="25" width="8.7265625" style="6"/>
    <col min="26" max="26" width="8.7265625" style="5"/>
    <col min="27" max="27" width="8.7265625" style="6"/>
    <col min="28" max="28" width="8.7265625" style="5"/>
    <col min="29" max="29" width="12.08984375" bestFit="1" customWidth="1"/>
    <col min="30" max="30" width="8.7265625" style="5"/>
  </cols>
  <sheetData>
    <row r="1" spans="1:30" x14ac:dyDescent="0.35">
      <c r="E1" s="45" t="s">
        <v>31</v>
      </c>
      <c r="F1" s="45"/>
      <c r="G1" s="45" t="s">
        <v>32</v>
      </c>
      <c r="H1" s="45"/>
      <c r="I1" s="45" t="s">
        <v>33</v>
      </c>
      <c r="J1" s="45"/>
      <c r="K1" s="45" t="s">
        <v>34</v>
      </c>
      <c r="L1" s="45"/>
      <c r="M1" s="45" t="s">
        <v>35</v>
      </c>
      <c r="N1" s="45"/>
      <c r="O1" s="45" t="s">
        <v>36</v>
      </c>
      <c r="P1" s="45"/>
      <c r="Q1" s="45" t="s">
        <v>37</v>
      </c>
      <c r="R1" s="45"/>
      <c r="S1" s="45" t="s">
        <v>38</v>
      </c>
      <c r="T1" s="45"/>
      <c r="U1" s="45" t="s">
        <v>39</v>
      </c>
      <c r="V1" s="45"/>
      <c r="W1" s="45" t="s">
        <v>40</v>
      </c>
      <c r="X1" s="45"/>
      <c r="Y1" s="45" t="s">
        <v>41</v>
      </c>
      <c r="Z1" s="45"/>
      <c r="AA1" s="45" t="s">
        <v>42</v>
      </c>
      <c r="AB1" s="45"/>
    </row>
    <row r="2" spans="1:30" x14ac:dyDescent="0.35">
      <c r="C2" s="44" t="s">
        <v>17</v>
      </c>
      <c r="D2" s="44"/>
      <c r="E2" s="44" t="s">
        <v>18</v>
      </c>
      <c r="F2" s="44"/>
      <c r="G2" s="44" t="s">
        <v>20</v>
      </c>
      <c r="H2" s="44"/>
      <c r="I2" s="44" t="s">
        <v>21</v>
      </c>
      <c r="J2" s="44"/>
      <c r="K2" s="44" t="s">
        <v>22</v>
      </c>
      <c r="L2" s="44"/>
      <c r="M2" s="44" t="s">
        <v>23</v>
      </c>
      <c r="N2" s="44"/>
      <c r="O2" s="44" t="s">
        <v>24</v>
      </c>
      <c r="P2" s="44"/>
      <c r="Q2" s="44" t="s">
        <v>25</v>
      </c>
      <c r="R2" s="44"/>
      <c r="S2" s="44" t="s">
        <v>26</v>
      </c>
      <c r="T2" s="44"/>
      <c r="U2" s="44" t="s">
        <v>27</v>
      </c>
      <c r="V2" s="44"/>
      <c r="W2" s="44" t="s">
        <v>28</v>
      </c>
      <c r="X2" s="44"/>
      <c r="Y2" s="44" t="s">
        <v>29</v>
      </c>
      <c r="Z2" s="44"/>
      <c r="AA2" s="44" t="s">
        <v>30</v>
      </c>
      <c r="AB2" s="44"/>
      <c r="AC2" s="46" t="s">
        <v>63</v>
      </c>
      <c r="AD2" s="46"/>
    </row>
    <row r="3" spans="1:30" x14ac:dyDescent="0.35">
      <c r="C3" s="6" t="s">
        <v>19</v>
      </c>
      <c r="D3" s="5" t="s">
        <v>16</v>
      </c>
      <c r="E3" s="6" t="s">
        <v>19</v>
      </c>
      <c r="F3" s="5" t="s">
        <v>16</v>
      </c>
      <c r="G3" s="6" t="s">
        <v>19</v>
      </c>
      <c r="H3" s="5" t="s">
        <v>16</v>
      </c>
      <c r="I3" s="6" t="s">
        <v>19</v>
      </c>
      <c r="J3" s="5" t="s">
        <v>16</v>
      </c>
      <c r="K3" s="6" t="s">
        <v>19</v>
      </c>
      <c r="L3" s="5" t="s">
        <v>16</v>
      </c>
      <c r="M3" s="6" t="s">
        <v>19</v>
      </c>
      <c r="N3" s="5" t="s">
        <v>16</v>
      </c>
      <c r="O3" s="6" t="s">
        <v>19</v>
      </c>
      <c r="P3" s="5" t="s">
        <v>16</v>
      </c>
      <c r="Q3" s="6" t="s">
        <v>19</v>
      </c>
      <c r="R3" s="5" t="s">
        <v>16</v>
      </c>
      <c r="S3" s="6" t="s">
        <v>19</v>
      </c>
      <c r="T3" s="5" t="s">
        <v>16</v>
      </c>
      <c r="U3" s="6" t="s">
        <v>19</v>
      </c>
      <c r="V3" s="5" t="s">
        <v>16</v>
      </c>
      <c r="W3" s="6" t="s">
        <v>19</v>
      </c>
      <c r="X3" s="5" t="s">
        <v>16</v>
      </c>
      <c r="Y3" s="6" t="s">
        <v>19</v>
      </c>
      <c r="Z3" s="5" t="s">
        <v>16</v>
      </c>
      <c r="AA3" s="6" t="s">
        <v>19</v>
      </c>
      <c r="AB3" s="5" t="s">
        <v>16</v>
      </c>
      <c r="AC3" s="6" t="s">
        <v>19</v>
      </c>
      <c r="AD3" s="5" t="s">
        <v>16</v>
      </c>
    </row>
    <row r="5" spans="1:30" ht="15" thickBot="1" x14ac:dyDescent="0.4">
      <c r="A5" t="s">
        <v>0</v>
      </c>
    </row>
    <row r="6" spans="1:30" x14ac:dyDescent="0.35">
      <c r="A6" t="s">
        <v>45</v>
      </c>
      <c r="B6" t="s">
        <v>1</v>
      </c>
      <c r="C6" s="6">
        <v>387.2</v>
      </c>
      <c r="D6" s="5" t="s">
        <v>44</v>
      </c>
      <c r="E6" s="6">
        <v>376.9</v>
      </c>
      <c r="F6" s="5" t="s">
        <v>44</v>
      </c>
      <c r="G6" s="6">
        <v>388.7</v>
      </c>
      <c r="H6" s="5" t="s">
        <v>44</v>
      </c>
      <c r="I6" s="6">
        <v>479.3</v>
      </c>
      <c r="J6" s="12" t="s">
        <v>54</v>
      </c>
      <c r="K6" s="16">
        <v>474</v>
      </c>
      <c r="L6" s="13" t="s">
        <v>54</v>
      </c>
      <c r="M6" s="16">
        <v>474</v>
      </c>
      <c r="N6" s="13" t="s">
        <v>54</v>
      </c>
      <c r="O6" s="16">
        <v>390</v>
      </c>
      <c r="P6" s="13" t="s">
        <v>44</v>
      </c>
      <c r="Q6" s="6">
        <v>357.1</v>
      </c>
      <c r="R6" s="13" t="s">
        <v>44</v>
      </c>
      <c r="S6" s="6">
        <v>432.7</v>
      </c>
      <c r="T6" s="13" t="s">
        <v>44</v>
      </c>
      <c r="U6" s="6">
        <v>417.5</v>
      </c>
      <c r="V6" s="13" t="s">
        <v>44</v>
      </c>
      <c r="W6" s="6">
        <v>393.2</v>
      </c>
      <c r="X6" s="5" t="s">
        <v>44</v>
      </c>
      <c r="Y6" s="6">
        <v>352.9</v>
      </c>
      <c r="Z6" s="5" t="s">
        <v>44</v>
      </c>
      <c r="AA6" s="6">
        <v>406.5</v>
      </c>
      <c r="AB6" s="5" t="s">
        <v>44</v>
      </c>
      <c r="AC6" s="20">
        <f t="shared" ref="AC6:AC10" si="0">C6+E6+G6+I6+K6+M6+O6+Q6+S6+U6+W6+Y6+AA6</f>
        <v>5329.9999999999991</v>
      </c>
      <c r="AD6" s="21" t="s">
        <v>57</v>
      </c>
    </row>
    <row r="7" spans="1:30" x14ac:dyDescent="0.35">
      <c r="A7" t="s">
        <v>46</v>
      </c>
      <c r="B7" t="s">
        <v>2</v>
      </c>
      <c r="C7" s="6">
        <v>578.1</v>
      </c>
      <c r="D7" s="5" t="s">
        <v>44</v>
      </c>
      <c r="E7" s="6">
        <v>474.6</v>
      </c>
      <c r="F7" s="5" t="s">
        <v>44</v>
      </c>
      <c r="G7" s="6">
        <v>481.3</v>
      </c>
      <c r="H7" s="5" t="s">
        <v>44</v>
      </c>
      <c r="I7" s="6">
        <v>565.6</v>
      </c>
      <c r="J7" s="5" t="s">
        <v>44</v>
      </c>
      <c r="K7" s="6">
        <v>536.6</v>
      </c>
      <c r="L7" s="5" t="s">
        <v>44</v>
      </c>
      <c r="M7" s="6">
        <v>536.6</v>
      </c>
      <c r="N7" s="5" t="s">
        <v>44</v>
      </c>
      <c r="O7" s="6">
        <v>580.6</v>
      </c>
      <c r="P7" s="5" t="s">
        <v>44</v>
      </c>
      <c r="Q7" s="6">
        <v>443.2</v>
      </c>
      <c r="R7" s="5" t="s">
        <v>44</v>
      </c>
      <c r="S7" s="6">
        <v>616.70000000000005</v>
      </c>
      <c r="T7" s="5" t="s">
        <v>44</v>
      </c>
      <c r="U7" s="6">
        <v>557.9</v>
      </c>
      <c r="V7" s="5" t="s">
        <v>44</v>
      </c>
      <c r="W7" s="6">
        <v>691.1</v>
      </c>
      <c r="X7" s="13" t="s">
        <v>54</v>
      </c>
      <c r="Y7" s="6">
        <v>484.4</v>
      </c>
      <c r="Z7" s="5" t="s">
        <v>44</v>
      </c>
      <c r="AA7" s="6">
        <v>692.2</v>
      </c>
      <c r="AB7" s="13" t="s">
        <v>54</v>
      </c>
      <c r="AC7" s="22">
        <f t="shared" si="0"/>
        <v>7238.8999999999987</v>
      </c>
      <c r="AD7" s="23" t="s">
        <v>60</v>
      </c>
    </row>
    <row r="8" spans="1:30" x14ac:dyDescent="0.35">
      <c r="A8" t="s">
        <v>46</v>
      </c>
      <c r="B8" t="s">
        <v>3</v>
      </c>
      <c r="C8" s="6">
        <v>567.1</v>
      </c>
      <c r="D8" s="5" t="s">
        <v>44</v>
      </c>
      <c r="E8" s="16">
        <v>451</v>
      </c>
      <c r="F8" s="5" t="s">
        <v>44</v>
      </c>
      <c r="G8" s="16">
        <v>487</v>
      </c>
      <c r="H8" s="5" t="s">
        <v>44</v>
      </c>
      <c r="I8" s="6">
        <v>584.79999999999995</v>
      </c>
      <c r="J8" s="12" t="s">
        <v>44</v>
      </c>
      <c r="K8" s="6">
        <v>542.4</v>
      </c>
      <c r="L8" s="13" t="s">
        <v>44</v>
      </c>
      <c r="M8" s="6">
        <v>522.29999999999995</v>
      </c>
      <c r="N8" s="5" t="s">
        <v>44</v>
      </c>
      <c r="O8" s="6">
        <v>520.1</v>
      </c>
      <c r="P8" s="5" t="s">
        <v>44</v>
      </c>
      <c r="Q8" s="6">
        <v>472.1</v>
      </c>
      <c r="R8" s="5" t="s">
        <v>44</v>
      </c>
      <c r="S8" s="6">
        <v>646.70000000000005</v>
      </c>
      <c r="T8" s="5" t="s">
        <v>44</v>
      </c>
      <c r="U8" s="6">
        <v>533.1</v>
      </c>
      <c r="V8" s="5" t="s">
        <v>44</v>
      </c>
      <c r="W8" s="6">
        <v>575</v>
      </c>
      <c r="X8" s="13" t="s">
        <v>44</v>
      </c>
      <c r="Y8" s="6">
        <v>481.3</v>
      </c>
      <c r="Z8" s="5" t="s">
        <v>44</v>
      </c>
      <c r="AA8" s="6">
        <v>621.6</v>
      </c>
      <c r="AB8" s="13" t="s">
        <v>44</v>
      </c>
      <c r="AC8" s="22">
        <f t="shared" si="0"/>
        <v>7004.5</v>
      </c>
      <c r="AD8" s="24" t="s">
        <v>44</v>
      </c>
    </row>
    <row r="9" spans="1:30" x14ac:dyDescent="0.35">
      <c r="A9" t="s">
        <v>47</v>
      </c>
      <c r="B9" t="s">
        <v>4</v>
      </c>
      <c r="C9" s="6">
        <v>81.400000000000006</v>
      </c>
      <c r="D9" s="5" t="s">
        <v>44</v>
      </c>
      <c r="E9" s="6">
        <v>78.599999999999994</v>
      </c>
      <c r="F9" s="5" t="s">
        <v>44</v>
      </c>
      <c r="G9" s="16">
        <v>78</v>
      </c>
      <c r="H9" s="5" t="s">
        <v>44</v>
      </c>
      <c r="I9" s="6">
        <v>77.599999999999994</v>
      </c>
      <c r="J9" s="5" t="s">
        <v>44</v>
      </c>
      <c r="K9" s="6">
        <v>77.8</v>
      </c>
      <c r="L9" s="5" t="s">
        <v>44</v>
      </c>
      <c r="M9" s="6">
        <v>77.8</v>
      </c>
      <c r="N9" s="5" t="s">
        <v>44</v>
      </c>
      <c r="O9" s="6">
        <v>78.2</v>
      </c>
      <c r="P9" s="5" t="s">
        <v>44</v>
      </c>
      <c r="Q9" s="6">
        <v>64.400000000000006</v>
      </c>
      <c r="R9" s="5" t="s">
        <v>44</v>
      </c>
      <c r="S9" s="6">
        <v>151.4</v>
      </c>
      <c r="T9" s="12" t="s">
        <v>54</v>
      </c>
      <c r="U9" s="6">
        <v>77.8</v>
      </c>
      <c r="V9" s="5" t="s">
        <v>44</v>
      </c>
      <c r="W9" s="6">
        <v>150.19999999999999</v>
      </c>
      <c r="X9" s="13" t="s">
        <v>59</v>
      </c>
      <c r="Y9" s="6">
        <v>77.599999999999994</v>
      </c>
      <c r="Z9" s="5" t="s">
        <v>44</v>
      </c>
      <c r="AA9" s="6">
        <v>150.6</v>
      </c>
      <c r="AB9" s="13" t="s">
        <v>59</v>
      </c>
      <c r="AC9" s="22">
        <f t="shared" si="0"/>
        <v>1221.3999999999999</v>
      </c>
      <c r="AD9" s="23" t="s">
        <v>64</v>
      </c>
    </row>
    <row r="10" spans="1:30" x14ac:dyDescent="0.35">
      <c r="A10" t="s">
        <v>45</v>
      </c>
      <c r="B10" t="s">
        <v>5</v>
      </c>
      <c r="C10" s="6">
        <v>531.1</v>
      </c>
      <c r="D10" s="5" t="s">
        <v>44</v>
      </c>
      <c r="E10" s="6">
        <v>403</v>
      </c>
      <c r="F10" s="13" t="s">
        <v>44</v>
      </c>
      <c r="G10" s="6">
        <v>439.6</v>
      </c>
      <c r="H10" s="5" t="s">
        <v>44</v>
      </c>
      <c r="I10" s="6">
        <v>444.5</v>
      </c>
      <c r="J10" s="5" t="s">
        <v>44</v>
      </c>
      <c r="K10" s="6">
        <v>599.79999999999995</v>
      </c>
      <c r="L10" s="5" t="s">
        <v>44</v>
      </c>
      <c r="M10" s="6">
        <v>592.70000000000005</v>
      </c>
      <c r="N10" s="5" t="s">
        <v>44</v>
      </c>
      <c r="O10" s="6">
        <v>522.70000000000005</v>
      </c>
      <c r="P10" s="5" t="s">
        <v>44</v>
      </c>
      <c r="Q10" s="6">
        <v>405.1</v>
      </c>
      <c r="R10" s="5" t="s">
        <v>44</v>
      </c>
      <c r="S10" s="6">
        <v>790.6</v>
      </c>
      <c r="T10" s="13" t="s">
        <v>60</v>
      </c>
      <c r="U10" s="6">
        <v>610.29999999999995</v>
      </c>
      <c r="V10" s="5" t="s">
        <v>44</v>
      </c>
      <c r="W10" s="6">
        <v>784.7</v>
      </c>
      <c r="X10" s="13" t="s">
        <v>61</v>
      </c>
      <c r="Y10" s="6">
        <v>593.4</v>
      </c>
      <c r="Z10" s="5" t="s">
        <v>44</v>
      </c>
      <c r="AA10" s="6">
        <v>732.3</v>
      </c>
      <c r="AB10" s="13" t="s">
        <v>59</v>
      </c>
      <c r="AC10" s="22">
        <f t="shared" si="0"/>
        <v>7449.7999999999993</v>
      </c>
      <c r="AD10" s="23" t="s">
        <v>65</v>
      </c>
    </row>
    <row r="11" spans="1:30" s="1" customFormat="1" ht="15" thickBot="1" x14ac:dyDescent="0.4">
      <c r="B11" s="1" t="s">
        <v>6</v>
      </c>
      <c r="C11" s="7">
        <f>SUM(C6:C10)</f>
        <v>2144.9</v>
      </c>
      <c r="D11" s="9" t="s">
        <v>44</v>
      </c>
      <c r="E11" s="7">
        <f t="shared" ref="E11:AA11" si="1">SUM(E6:E10)</f>
        <v>1784.1</v>
      </c>
      <c r="F11" s="9" t="s">
        <v>44</v>
      </c>
      <c r="G11" s="7">
        <f t="shared" si="1"/>
        <v>1874.6</v>
      </c>
      <c r="H11" s="9" t="s">
        <v>44</v>
      </c>
      <c r="I11" s="7">
        <f t="shared" si="1"/>
        <v>2151.8000000000002</v>
      </c>
      <c r="J11" s="14" t="s">
        <v>54</v>
      </c>
      <c r="K11" s="7">
        <f t="shared" si="1"/>
        <v>2230.6</v>
      </c>
      <c r="L11" s="14" t="s">
        <v>54</v>
      </c>
      <c r="M11" s="7">
        <f t="shared" si="1"/>
        <v>2203.4</v>
      </c>
      <c r="N11" s="14" t="s">
        <v>54</v>
      </c>
      <c r="O11" s="7">
        <f t="shared" si="1"/>
        <v>2091.6000000000004</v>
      </c>
      <c r="P11" s="9" t="s">
        <v>44</v>
      </c>
      <c r="Q11" s="7">
        <f t="shared" si="1"/>
        <v>1741.9</v>
      </c>
      <c r="R11" s="9" t="s">
        <v>44</v>
      </c>
      <c r="S11" s="7">
        <f t="shared" si="1"/>
        <v>2638.1000000000004</v>
      </c>
      <c r="T11" s="14" t="s">
        <v>57</v>
      </c>
      <c r="U11" s="7">
        <f t="shared" si="1"/>
        <v>2196.6</v>
      </c>
      <c r="V11" s="9" t="s">
        <v>44</v>
      </c>
      <c r="W11" s="7">
        <f t="shared" si="1"/>
        <v>2594.1999999999998</v>
      </c>
      <c r="X11" s="15" t="s">
        <v>62</v>
      </c>
      <c r="Y11" s="7">
        <f t="shared" si="1"/>
        <v>1989.6</v>
      </c>
      <c r="Z11" s="9" t="s">
        <v>44</v>
      </c>
      <c r="AA11" s="7">
        <f t="shared" si="1"/>
        <v>2603.1999999999998</v>
      </c>
      <c r="AB11" s="14" t="s">
        <v>64</v>
      </c>
      <c r="AC11" s="25">
        <f>SUM(AC6:AC10)</f>
        <v>28244.6</v>
      </c>
      <c r="AD11" s="28" t="s">
        <v>67</v>
      </c>
    </row>
    <row r="12" spans="1:30" x14ac:dyDescent="0.35">
      <c r="AC12" s="17"/>
    </row>
    <row r="13" spans="1:30" ht="15" thickBot="1" x14ac:dyDescent="0.4">
      <c r="A13" t="s">
        <v>8</v>
      </c>
      <c r="O13" s="5"/>
      <c r="Q13" s="5"/>
      <c r="AC13" s="17"/>
    </row>
    <row r="14" spans="1:30" x14ac:dyDescent="0.35">
      <c r="A14" t="s">
        <v>49</v>
      </c>
      <c r="B14" t="s">
        <v>9</v>
      </c>
      <c r="C14" s="6">
        <v>923.1</v>
      </c>
      <c r="D14" s="5" t="s">
        <v>44</v>
      </c>
      <c r="E14" s="6">
        <v>801.1</v>
      </c>
      <c r="F14" s="5" t="s">
        <v>44</v>
      </c>
      <c r="G14" s="6">
        <v>824.3</v>
      </c>
      <c r="H14" s="5" t="s">
        <v>44</v>
      </c>
      <c r="I14" s="6">
        <v>998.5</v>
      </c>
      <c r="J14" s="5" t="s">
        <v>44</v>
      </c>
      <c r="K14" s="6">
        <v>939.7</v>
      </c>
      <c r="L14" s="5" t="s">
        <v>44</v>
      </c>
      <c r="M14" s="6">
        <v>939.7</v>
      </c>
      <c r="N14" s="5" t="s">
        <v>44</v>
      </c>
      <c r="O14" s="16">
        <v>930</v>
      </c>
      <c r="P14" s="11" t="s">
        <v>44</v>
      </c>
      <c r="Q14" s="6">
        <v>751.5</v>
      </c>
      <c r="R14" s="5" t="s">
        <v>44</v>
      </c>
      <c r="S14" s="6">
        <v>1042.2</v>
      </c>
      <c r="T14" s="18" t="s">
        <v>54</v>
      </c>
      <c r="U14" s="6">
        <v>929.7</v>
      </c>
      <c r="V14" s="5" t="s">
        <v>44</v>
      </c>
      <c r="W14" s="19">
        <v>1050.0999999999999</v>
      </c>
      <c r="X14" s="5" t="s">
        <v>44</v>
      </c>
      <c r="Y14" s="6">
        <v>788.2</v>
      </c>
      <c r="Z14" s="5" t="s">
        <v>44</v>
      </c>
      <c r="AA14" s="6">
        <v>1080.9000000000001</v>
      </c>
      <c r="AB14" s="13" t="s">
        <v>54</v>
      </c>
      <c r="AC14" s="20">
        <f t="shared" ref="AC14:AC17" si="2">C14+E14+G14+I14+K14+M14+O14+Q14+S14+U14+W14+Y14+AA14</f>
        <v>11999</v>
      </c>
      <c r="AD14" s="21" t="s">
        <v>60</v>
      </c>
    </row>
    <row r="15" spans="1:30" x14ac:dyDescent="0.35">
      <c r="A15" t="s">
        <v>50</v>
      </c>
      <c r="B15" t="s">
        <v>10</v>
      </c>
      <c r="C15" s="6">
        <v>567.1</v>
      </c>
      <c r="D15" s="5" t="s">
        <v>44</v>
      </c>
      <c r="E15" s="16">
        <v>451</v>
      </c>
      <c r="F15" s="5" t="s">
        <v>44</v>
      </c>
      <c r="G15" s="16">
        <v>487</v>
      </c>
      <c r="H15" s="5" t="s">
        <v>44</v>
      </c>
      <c r="I15" s="6">
        <v>584.79999999999995</v>
      </c>
      <c r="J15" s="12" t="s">
        <v>44</v>
      </c>
      <c r="K15" s="6">
        <v>542.4</v>
      </c>
      <c r="L15" s="13" t="s">
        <v>44</v>
      </c>
      <c r="M15" s="6">
        <v>522.29999999999995</v>
      </c>
      <c r="N15" s="5" t="s">
        <v>44</v>
      </c>
      <c r="O15" s="6">
        <v>520.1</v>
      </c>
      <c r="P15" s="5" t="s">
        <v>44</v>
      </c>
      <c r="Q15" s="6">
        <v>472.1</v>
      </c>
      <c r="R15" s="5" t="s">
        <v>44</v>
      </c>
      <c r="S15" s="6">
        <v>646.70000000000005</v>
      </c>
      <c r="T15" s="5" t="s">
        <v>44</v>
      </c>
      <c r="U15" s="6">
        <v>533.1</v>
      </c>
      <c r="V15" s="5" t="s">
        <v>44</v>
      </c>
      <c r="W15" s="6">
        <v>575</v>
      </c>
      <c r="X15" s="13" t="s">
        <v>44</v>
      </c>
      <c r="Y15" s="6">
        <v>481.3</v>
      </c>
      <c r="Z15" s="5" t="s">
        <v>44</v>
      </c>
      <c r="AA15" s="6">
        <v>621.6</v>
      </c>
      <c r="AB15" s="13" t="s">
        <v>44</v>
      </c>
      <c r="AC15" s="22">
        <f t="shared" si="2"/>
        <v>7004.5</v>
      </c>
      <c r="AD15" s="24" t="s">
        <v>44</v>
      </c>
    </row>
    <row r="16" spans="1:30" x14ac:dyDescent="0.35">
      <c r="A16" t="s">
        <v>51</v>
      </c>
      <c r="B16" t="s">
        <v>11</v>
      </c>
      <c r="C16" s="6">
        <v>81.400000000000006</v>
      </c>
      <c r="D16" s="5" t="s">
        <v>44</v>
      </c>
      <c r="E16" s="6">
        <v>78.599999999999994</v>
      </c>
      <c r="F16" s="5" t="s">
        <v>44</v>
      </c>
      <c r="G16" s="16">
        <v>78</v>
      </c>
      <c r="H16" s="5" t="s">
        <v>44</v>
      </c>
      <c r="I16" s="6">
        <v>77.599999999999994</v>
      </c>
      <c r="J16" s="5" t="s">
        <v>44</v>
      </c>
      <c r="K16" s="6">
        <v>77.8</v>
      </c>
      <c r="L16" s="5" t="s">
        <v>44</v>
      </c>
      <c r="M16" s="6">
        <v>77.8</v>
      </c>
      <c r="N16" s="5" t="s">
        <v>44</v>
      </c>
      <c r="O16" s="6">
        <v>78.2</v>
      </c>
      <c r="P16" s="5" t="s">
        <v>44</v>
      </c>
      <c r="Q16" s="6">
        <v>64.400000000000006</v>
      </c>
      <c r="R16" s="5" t="s">
        <v>44</v>
      </c>
      <c r="S16" s="6">
        <v>151.4</v>
      </c>
      <c r="T16" s="12" t="s">
        <v>54</v>
      </c>
      <c r="U16" s="6">
        <v>77.8</v>
      </c>
      <c r="V16" s="5" t="s">
        <v>44</v>
      </c>
      <c r="W16" s="6">
        <v>150.19999999999999</v>
      </c>
      <c r="X16" s="13" t="s">
        <v>59</v>
      </c>
      <c r="Y16" s="6">
        <v>77.599999999999994</v>
      </c>
      <c r="Z16" s="5" t="s">
        <v>44</v>
      </c>
      <c r="AA16" s="6">
        <v>150.6</v>
      </c>
      <c r="AB16" s="13" t="s">
        <v>59</v>
      </c>
      <c r="AC16" s="22">
        <f t="shared" si="2"/>
        <v>1221.3999999999999</v>
      </c>
      <c r="AD16" s="23" t="s">
        <v>64</v>
      </c>
    </row>
    <row r="17" spans="1:30" x14ac:dyDescent="0.35">
      <c r="A17" t="s">
        <v>48</v>
      </c>
      <c r="B17" t="s">
        <v>12</v>
      </c>
      <c r="C17" s="6">
        <v>531.1</v>
      </c>
      <c r="D17" s="5" t="s">
        <v>44</v>
      </c>
      <c r="E17" s="6">
        <v>403</v>
      </c>
      <c r="F17" s="13" t="s">
        <v>44</v>
      </c>
      <c r="G17" s="6">
        <v>439.6</v>
      </c>
      <c r="H17" s="5" t="s">
        <v>44</v>
      </c>
      <c r="I17" s="6">
        <v>444.5</v>
      </c>
      <c r="J17" s="5" t="s">
        <v>44</v>
      </c>
      <c r="K17" s="6">
        <v>599.79999999999995</v>
      </c>
      <c r="L17" s="5" t="s">
        <v>44</v>
      </c>
      <c r="M17" s="6">
        <v>592.70000000000005</v>
      </c>
      <c r="N17" s="5" t="s">
        <v>44</v>
      </c>
      <c r="O17" s="6">
        <v>522.70000000000005</v>
      </c>
      <c r="P17" s="5" t="s">
        <v>44</v>
      </c>
      <c r="Q17" s="6">
        <v>405.1</v>
      </c>
      <c r="R17" s="5" t="s">
        <v>44</v>
      </c>
      <c r="S17" s="6">
        <v>790.6</v>
      </c>
      <c r="T17" s="13" t="s">
        <v>60</v>
      </c>
      <c r="U17" s="6">
        <v>610.29999999999995</v>
      </c>
      <c r="V17" s="5" t="s">
        <v>44</v>
      </c>
      <c r="W17" s="6">
        <v>784.7</v>
      </c>
      <c r="X17" s="13" t="s">
        <v>61</v>
      </c>
      <c r="Y17" s="6">
        <v>593.4</v>
      </c>
      <c r="Z17" s="5" t="s">
        <v>44</v>
      </c>
      <c r="AA17" s="6">
        <v>732.3</v>
      </c>
      <c r="AB17" s="13" t="s">
        <v>59</v>
      </c>
      <c r="AC17" s="22">
        <f t="shared" si="2"/>
        <v>7449.7999999999993</v>
      </c>
      <c r="AD17" s="23" t="s">
        <v>65</v>
      </c>
    </row>
    <row r="18" spans="1:30" s="1" customFormat="1" ht="15" thickBot="1" x14ac:dyDescent="0.4">
      <c r="B18" s="1" t="s">
        <v>6</v>
      </c>
      <c r="C18" s="7">
        <f>SUM(C14:C17)</f>
        <v>2102.7000000000003</v>
      </c>
      <c r="D18" s="9" t="s">
        <v>44</v>
      </c>
      <c r="E18" s="7">
        <f t="shared" ref="E18:AA18" si="3">SUM(E14:E17)</f>
        <v>1733.6999999999998</v>
      </c>
      <c r="F18" s="14" t="s">
        <v>44</v>
      </c>
      <c r="G18" s="7">
        <f t="shared" si="3"/>
        <v>1828.9</v>
      </c>
      <c r="H18" s="14" t="s">
        <v>44</v>
      </c>
      <c r="I18" s="7">
        <f t="shared" si="3"/>
        <v>2105.3999999999996</v>
      </c>
      <c r="J18" s="14" t="s">
        <v>44</v>
      </c>
      <c r="K18" s="7">
        <f t="shared" si="3"/>
        <v>2159.6999999999998</v>
      </c>
      <c r="L18" s="9" t="s">
        <v>44</v>
      </c>
      <c r="M18" s="7">
        <f t="shared" si="3"/>
        <v>2132.5</v>
      </c>
      <c r="N18" s="9" t="s">
        <v>44</v>
      </c>
      <c r="O18" s="7">
        <f t="shared" si="3"/>
        <v>2051</v>
      </c>
      <c r="P18" s="9" t="s">
        <v>44</v>
      </c>
      <c r="Q18" s="7">
        <f t="shared" si="3"/>
        <v>1693.1</v>
      </c>
      <c r="R18" s="9" t="s">
        <v>44</v>
      </c>
      <c r="S18" s="7">
        <f t="shared" si="3"/>
        <v>2630.9</v>
      </c>
      <c r="T18" s="14" t="s">
        <v>58</v>
      </c>
      <c r="U18" s="7">
        <f t="shared" si="3"/>
        <v>2150.9</v>
      </c>
      <c r="V18" s="9" t="s">
        <v>44</v>
      </c>
      <c r="W18" s="7">
        <f t="shared" si="3"/>
        <v>2560</v>
      </c>
      <c r="X18" s="14" t="s">
        <v>64</v>
      </c>
      <c r="Y18" s="7">
        <f t="shared" si="3"/>
        <v>1940.5</v>
      </c>
      <c r="Z18" s="9" t="s">
        <v>44</v>
      </c>
      <c r="AA18" s="7">
        <f t="shared" si="3"/>
        <v>2585.3999999999996</v>
      </c>
      <c r="AB18" s="14" t="s">
        <v>64</v>
      </c>
      <c r="AC18" s="25">
        <f>SUM(AC14:AC17)</f>
        <v>27674.7</v>
      </c>
      <c r="AD18" s="27" t="s">
        <v>66</v>
      </c>
    </row>
    <row r="19" spans="1:30" x14ac:dyDescent="0.35">
      <c r="T19" s="12"/>
      <c r="AC19" s="17"/>
    </row>
    <row r="20" spans="1:30" ht="15" thickBot="1" x14ac:dyDescent="0.4">
      <c r="A20" t="s">
        <v>7</v>
      </c>
      <c r="AC20" s="17"/>
    </row>
    <row r="21" spans="1:30" x14ac:dyDescent="0.35">
      <c r="A21" t="s">
        <v>48</v>
      </c>
      <c r="B21" t="s">
        <v>13</v>
      </c>
      <c r="C21" s="6">
        <v>387.2</v>
      </c>
      <c r="D21" s="5" t="s">
        <v>44</v>
      </c>
      <c r="E21" s="6">
        <v>376.9</v>
      </c>
      <c r="F21" s="5" t="s">
        <v>44</v>
      </c>
      <c r="G21" s="6">
        <v>388.7</v>
      </c>
      <c r="H21" s="5" t="s">
        <v>44</v>
      </c>
      <c r="I21" s="6">
        <v>479.3</v>
      </c>
      <c r="J21" s="12" t="s">
        <v>54</v>
      </c>
      <c r="K21" s="6">
        <v>474</v>
      </c>
      <c r="L21" s="13" t="s">
        <v>54</v>
      </c>
      <c r="M21" s="6">
        <v>474</v>
      </c>
      <c r="N21" s="13" t="s">
        <v>54</v>
      </c>
      <c r="O21" s="6">
        <v>390</v>
      </c>
      <c r="P21" s="13" t="s">
        <v>44</v>
      </c>
      <c r="Q21" s="6">
        <v>357.1</v>
      </c>
      <c r="R21" s="13" t="s">
        <v>44</v>
      </c>
      <c r="S21" s="6">
        <v>432.7</v>
      </c>
      <c r="T21" s="13" t="s">
        <v>44</v>
      </c>
      <c r="U21" s="6">
        <v>417.5</v>
      </c>
      <c r="V21" s="13" t="s">
        <v>44</v>
      </c>
      <c r="W21" s="6">
        <v>393.2</v>
      </c>
      <c r="X21" s="5" t="s">
        <v>44</v>
      </c>
      <c r="Y21" s="6">
        <v>352.9</v>
      </c>
      <c r="Z21" s="5" t="s">
        <v>44</v>
      </c>
      <c r="AA21" s="6">
        <v>406.5</v>
      </c>
      <c r="AB21" s="5" t="s">
        <v>44</v>
      </c>
      <c r="AC21" s="20">
        <f t="shared" ref="AC21:AC22" si="4">C21+E21+G21+I21+K21+M21+O21+Q21+S21+U21+W21+Y21+AA21</f>
        <v>5329.9999999999991</v>
      </c>
      <c r="AD21" s="21" t="s">
        <v>60</v>
      </c>
    </row>
    <row r="22" spans="1:30" x14ac:dyDescent="0.35">
      <c r="A22" t="s">
        <v>52</v>
      </c>
      <c r="B22" s="3" t="s">
        <v>14</v>
      </c>
      <c r="C22" s="8">
        <v>1523.3</v>
      </c>
      <c r="D22" s="5" t="s">
        <v>44</v>
      </c>
      <c r="E22" s="6">
        <v>1078.9000000000001</v>
      </c>
      <c r="F22" s="5" t="s">
        <v>44</v>
      </c>
      <c r="G22" s="6">
        <v>1180.3</v>
      </c>
      <c r="H22" s="5" t="s">
        <v>44</v>
      </c>
      <c r="I22" s="6">
        <v>1389.2</v>
      </c>
      <c r="J22" s="5" t="s">
        <v>44</v>
      </c>
      <c r="K22" s="6">
        <v>1411.4</v>
      </c>
      <c r="L22" s="5" t="s">
        <v>44</v>
      </c>
      <c r="M22" s="6">
        <v>1358.8</v>
      </c>
      <c r="N22" s="5" t="s">
        <v>44</v>
      </c>
      <c r="O22" s="6">
        <v>1348.5</v>
      </c>
      <c r="P22" s="5" t="s">
        <v>44</v>
      </c>
      <c r="Q22" s="6">
        <v>1142.3</v>
      </c>
      <c r="R22" s="13" t="s">
        <v>44</v>
      </c>
      <c r="S22" s="38">
        <v>1928.7</v>
      </c>
      <c r="T22" s="39" t="s">
        <v>64</v>
      </c>
      <c r="U22" s="6">
        <v>1441.7</v>
      </c>
      <c r="V22" s="5" t="s">
        <v>44</v>
      </c>
      <c r="W22" s="38">
        <v>2036.5</v>
      </c>
      <c r="X22" s="41" t="s">
        <v>65</v>
      </c>
      <c r="Y22" s="6">
        <v>1273.7</v>
      </c>
      <c r="Z22" s="5" t="s">
        <v>44</v>
      </c>
      <c r="AA22" s="38">
        <v>1830.5</v>
      </c>
      <c r="AB22" s="41" t="s">
        <v>57</v>
      </c>
      <c r="AC22" s="22">
        <f t="shared" si="4"/>
        <v>18943.800000000003</v>
      </c>
      <c r="AD22" s="23" t="s">
        <v>72</v>
      </c>
    </row>
    <row r="23" spans="1:30" s="1" customFormat="1" ht="15" thickBot="1" x14ac:dyDescent="0.4">
      <c r="B23" s="1" t="s">
        <v>6</v>
      </c>
      <c r="C23" s="7">
        <f>SUM(C21:C22)</f>
        <v>1910.5</v>
      </c>
      <c r="D23" s="9" t="s">
        <v>44</v>
      </c>
      <c r="E23" s="7">
        <f t="shared" ref="E23:AA23" si="5">SUM(E21:E22)</f>
        <v>1455.8000000000002</v>
      </c>
      <c r="F23" s="9" t="s">
        <v>44</v>
      </c>
      <c r="G23" s="7">
        <f t="shared" si="5"/>
        <v>1569</v>
      </c>
      <c r="H23" s="9" t="s">
        <v>44</v>
      </c>
      <c r="I23" s="7">
        <f t="shared" si="5"/>
        <v>1868.5</v>
      </c>
      <c r="J23" s="14" t="s">
        <v>54</v>
      </c>
      <c r="K23" s="7">
        <f t="shared" si="5"/>
        <v>1885.4</v>
      </c>
      <c r="L23" s="14" t="s">
        <v>54</v>
      </c>
      <c r="M23" s="7">
        <f t="shared" si="5"/>
        <v>1832.8</v>
      </c>
      <c r="N23" s="14" t="s">
        <v>54</v>
      </c>
      <c r="O23" s="7">
        <f t="shared" si="5"/>
        <v>1738.5</v>
      </c>
      <c r="P23" s="9">
        <f t="shared" si="5"/>
        <v>0</v>
      </c>
      <c r="Q23" s="7">
        <f t="shared" si="5"/>
        <v>1499.4</v>
      </c>
      <c r="R23" s="9">
        <f t="shared" si="5"/>
        <v>0</v>
      </c>
      <c r="S23" s="7">
        <f t="shared" si="5"/>
        <v>2361.4</v>
      </c>
      <c r="T23" s="39" t="s">
        <v>64</v>
      </c>
      <c r="U23" s="7">
        <f t="shared" si="5"/>
        <v>1859.2</v>
      </c>
      <c r="V23" s="9">
        <f t="shared" si="5"/>
        <v>0</v>
      </c>
      <c r="W23" s="7">
        <f t="shared" si="5"/>
        <v>2429.6999999999998</v>
      </c>
      <c r="X23" s="41" t="s">
        <v>65</v>
      </c>
      <c r="Y23" s="7">
        <f t="shared" si="5"/>
        <v>1626.6</v>
      </c>
      <c r="Z23" s="9">
        <f t="shared" si="5"/>
        <v>0</v>
      </c>
      <c r="AA23" s="7">
        <f t="shared" si="5"/>
        <v>2237</v>
      </c>
      <c r="AB23" s="41" t="s">
        <v>57</v>
      </c>
      <c r="AC23" s="25">
        <f>SUM(AC21:AC22)</f>
        <v>24273.800000000003</v>
      </c>
      <c r="AD23" s="28" t="s">
        <v>67</v>
      </c>
    </row>
    <row r="24" spans="1:30" x14ac:dyDescent="0.35">
      <c r="AC24" s="17"/>
    </row>
    <row r="25" spans="1:30" ht="15" thickBot="1" x14ac:dyDescent="0.4">
      <c r="A25" t="s">
        <v>15</v>
      </c>
      <c r="AC25" s="17"/>
    </row>
    <row r="26" spans="1:30" s="1" customFormat="1" ht="15" thickBot="1" x14ac:dyDescent="0.4">
      <c r="A26" s="1" t="s">
        <v>53</v>
      </c>
      <c r="B26" s="1" t="s">
        <v>6</v>
      </c>
      <c r="C26" s="7">
        <v>1871.2</v>
      </c>
      <c r="D26" s="9" t="s">
        <v>44</v>
      </c>
      <c r="E26" s="7">
        <v>1409.4</v>
      </c>
      <c r="F26" s="9" t="s">
        <v>44</v>
      </c>
      <c r="G26" s="7">
        <v>1516.8</v>
      </c>
      <c r="H26" s="9" t="s">
        <v>44</v>
      </c>
      <c r="I26" s="19">
        <v>1830</v>
      </c>
      <c r="J26" s="9" t="s">
        <v>44</v>
      </c>
      <c r="K26" s="19">
        <v>1856.5</v>
      </c>
      <c r="L26" s="9" t="s">
        <v>44</v>
      </c>
      <c r="M26" s="7">
        <v>1764.4</v>
      </c>
      <c r="N26" s="9" t="s">
        <v>44</v>
      </c>
      <c r="O26" s="7">
        <v>1712.7</v>
      </c>
      <c r="P26" s="9" t="s">
        <v>44</v>
      </c>
      <c r="Q26" s="29">
        <v>1454</v>
      </c>
      <c r="R26" s="9" t="s">
        <v>44</v>
      </c>
      <c r="S26" s="7">
        <v>2335.5</v>
      </c>
      <c r="T26" s="14" t="s">
        <v>55</v>
      </c>
      <c r="U26" s="7">
        <v>1824.2</v>
      </c>
      <c r="V26" s="14" t="s">
        <v>44</v>
      </c>
      <c r="W26" s="7">
        <v>2385.6</v>
      </c>
      <c r="X26" s="14" t="s">
        <v>56</v>
      </c>
      <c r="Y26" s="19">
        <v>1577.3</v>
      </c>
      <c r="Z26" s="9" t="s">
        <v>44</v>
      </c>
      <c r="AA26" s="7">
        <v>2226.1999999999998</v>
      </c>
      <c r="AB26" s="15" t="s">
        <v>69</v>
      </c>
      <c r="AC26" s="26">
        <f t="shared" ref="AC26" si="6">C26+E26+G26+I26+K26+M26+O26+Q26+S26+U26+W26+Y26+AA26</f>
        <v>23763.8</v>
      </c>
      <c r="AD26" s="30" t="s">
        <v>70</v>
      </c>
    </row>
    <row r="27" spans="1:30" x14ac:dyDescent="0.35">
      <c r="I27" s="6" t="s">
        <v>68</v>
      </c>
      <c r="K27" s="6" t="s">
        <v>68</v>
      </c>
      <c r="O27" s="6" t="s">
        <v>68</v>
      </c>
      <c r="Q27" s="6" t="s">
        <v>68</v>
      </c>
    </row>
    <row r="29" spans="1:30" x14ac:dyDescent="0.35">
      <c r="A29" s="47" t="s">
        <v>43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 spans="1:30" x14ac:dyDescent="0.3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 spans="1:30" x14ac:dyDescent="0.35">
      <c r="C31" s="46" t="s">
        <v>17</v>
      </c>
      <c r="D31" s="46"/>
      <c r="E31" s="46" t="s">
        <v>18</v>
      </c>
      <c r="F31" s="46"/>
      <c r="G31" s="46" t="s">
        <v>20</v>
      </c>
      <c r="H31" s="46"/>
      <c r="I31" s="46" t="s">
        <v>21</v>
      </c>
      <c r="J31" s="46"/>
      <c r="K31" s="46" t="s">
        <v>22</v>
      </c>
      <c r="L31" s="46"/>
      <c r="M31" s="46" t="s">
        <v>23</v>
      </c>
      <c r="N31" s="46"/>
      <c r="O31" s="46" t="s">
        <v>24</v>
      </c>
      <c r="P31" s="46"/>
      <c r="Q31" s="46" t="s">
        <v>25</v>
      </c>
      <c r="R31" s="46"/>
      <c r="S31" s="46" t="s">
        <v>26</v>
      </c>
      <c r="T31" s="46"/>
      <c r="U31" s="46" t="s">
        <v>27</v>
      </c>
      <c r="V31" s="46"/>
      <c r="W31" s="46" t="s">
        <v>28</v>
      </c>
      <c r="X31" s="46"/>
      <c r="Y31" s="46" t="s">
        <v>29</v>
      </c>
      <c r="Z31" s="46"/>
      <c r="AA31" s="46" t="s">
        <v>30</v>
      </c>
      <c r="AB31" s="46"/>
      <c r="AC31" s="46" t="s">
        <v>63</v>
      </c>
      <c r="AD31" s="46"/>
    </row>
    <row r="32" spans="1:30" x14ac:dyDescent="0.35">
      <c r="C32" s="9" t="s">
        <v>19</v>
      </c>
      <c r="D32" s="9" t="s">
        <v>16</v>
      </c>
      <c r="E32" s="9" t="s">
        <v>19</v>
      </c>
      <c r="F32" s="9" t="s">
        <v>16</v>
      </c>
      <c r="G32" s="9" t="s">
        <v>19</v>
      </c>
      <c r="H32" s="9" t="s">
        <v>16</v>
      </c>
      <c r="I32" s="9" t="s">
        <v>19</v>
      </c>
      <c r="J32" s="9" t="s">
        <v>16</v>
      </c>
      <c r="K32" s="9" t="s">
        <v>19</v>
      </c>
      <c r="L32" s="9" t="s">
        <v>16</v>
      </c>
      <c r="M32" s="9" t="s">
        <v>19</v>
      </c>
      <c r="N32" s="9" t="s">
        <v>16</v>
      </c>
      <c r="O32" s="9" t="s">
        <v>19</v>
      </c>
      <c r="P32" s="9" t="s">
        <v>16</v>
      </c>
      <c r="Q32" s="9" t="s">
        <v>19</v>
      </c>
      <c r="R32" s="9" t="s">
        <v>16</v>
      </c>
      <c r="S32" s="9" t="s">
        <v>19</v>
      </c>
      <c r="T32" s="9" t="s">
        <v>16</v>
      </c>
      <c r="U32" s="9" t="s">
        <v>19</v>
      </c>
      <c r="V32" s="9" t="s">
        <v>16</v>
      </c>
      <c r="W32" s="9" t="s">
        <v>19</v>
      </c>
      <c r="X32" s="9" t="s">
        <v>16</v>
      </c>
      <c r="Y32" s="9" t="s">
        <v>19</v>
      </c>
      <c r="Z32" s="9" t="s">
        <v>16</v>
      </c>
      <c r="AA32" s="9" t="s">
        <v>19</v>
      </c>
      <c r="AB32" s="9" t="s">
        <v>16</v>
      </c>
      <c r="AC32" s="9" t="s">
        <v>19</v>
      </c>
      <c r="AD32" s="9" t="s">
        <v>16</v>
      </c>
    </row>
    <row r="33" spans="2:30" x14ac:dyDescent="0.35">
      <c r="B33" t="s">
        <v>0</v>
      </c>
      <c r="C33" s="6">
        <f>C11</f>
        <v>2144.9</v>
      </c>
      <c r="D33" s="5" t="str">
        <f t="shared" ref="D33:AB33" si="7">D11</f>
        <v>0/0</v>
      </c>
      <c r="E33" s="6">
        <f t="shared" si="7"/>
        <v>1784.1</v>
      </c>
      <c r="F33" s="5" t="str">
        <f t="shared" si="7"/>
        <v>0/0</v>
      </c>
      <c r="G33" s="6">
        <f t="shared" si="7"/>
        <v>1874.6</v>
      </c>
      <c r="H33" s="5" t="str">
        <f t="shared" si="7"/>
        <v>0/0</v>
      </c>
      <c r="I33" s="6">
        <f t="shared" si="7"/>
        <v>2151.8000000000002</v>
      </c>
      <c r="J33" s="5" t="str">
        <f t="shared" si="7"/>
        <v>1/1</v>
      </c>
      <c r="K33" s="6">
        <f t="shared" si="7"/>
        <v>2230.6</v>
      </c>
      <c r="L33" s="5" t="str">
        <f t="shared" si="7"/>
        <v>1/1</v>
      </c>
      <c r="M33" s="6">
        <f t="shared" si="7"/>
        <v>2203.4</v>
      </c>
      <c r="N33" s="5" t="str">
        <f t="shared" si="7"/>
        <v>1/1</v>
      </c>
      <c r="O33" s="6">
        <f t="shared" si="7"/>
        <v>2091.6000000000004</v>
      </c>
      <c r="P33" s="5" t="str">
        <f t="shared" si="7"/>
        <v>0/0</v>
      </c>
      <c r="Q33" s="6">
        <f t="shared" si="7"/>
        <v>1741.9</v>
      </c>
      <c r="R33" s="5" t="str">
        <f t="shared" si="7"/>
        <v>0/0</v>
      </c>
      <c r="S33" s="6">
        <f t="shared" si="7"/>
        <v>2638.1000000000004</v>
      </c>
      <c r="T33" s="5" t="str">
        <f t="shared" si="7"/>
        <v>3/3</v>
      </c>
      <c r="U33" s="6">
        <f t="shared" si="7"/>
        <v>2196.6</v>
      </c>
      <c r="V33" s="5" t="str">
        <f t="shared" si="7"/>
        <v>0/0</v>
      </c>
      <c r="W33" s="6">
        <f t="shared" si="7"/>
        <v>2594.1999999999998</v>
      </c>
      <c r="X33" s="5" t="str">
        <f t="shared" si="7"/>
        <v>4/6</v>
      </c>
      <c r="Y33" s="6">
        <f t="shared" si="7"/>
        <v>1989.6</v>
      </c>
      <c r="Z33" s="5" t="str">
        <f t="shared" si="7"/>
        <v>0/0</v>
      </c>
      <c r="AA33" s="6">
        <f t="shared" si="7"/>
        <v>2603.1999999999998</v>
      </c>
      <c r="AB33" s="5" t="str">
        <f t="shared" si="7"/>
        <v>3/5</v>
      </c>
      <c r="AC33" s="4">
        <f>AC11</f>
        <v>28244.6</v>
      </c>
      <c r="AD33" s="5" t="str">
        <f>AD11</f>
        <v>13/17</v>
      </c>
    </row>
    <row r="34" spans="2:30" x14ac:dyDescent="0.35">
      <c r="B34" t="s">
        <v>8</v>
      </c>
      <c r="C34" s="10">
        <f>-(1-C18/C$11)</f>
        <v>-1.9674576903352059E-2</v>
      </c>
      <c r="D34" s="5" t="str">
        <f t="shared" ref="D34:AB34" si="8">D18</f>
        <v>0/0</v>
      </c>
      <c r="E34" s="10">
        <f>-(1-E18/E$11)</f>
        <v>-2.8249537581974127E-2</v>
      </c>
      <c r="F34" s="5" t="str">
        <f t="shared" si="8"/>
        <v>0/0</v>
      </c>
      <c r="G34" s="10">
        <f>-(1-G18/G$11)</f>
        <v>-2.4378534087271864E-2</v>
      </c>
      <c r="H34" s="5" t="str">
        <f t="shared" si="8"/>
        <v>0/0</v>
      </c>
      <c r="I34" s="10">
        <f>-(1-I18/I$11)</f>
        <v>-2.1563342318059564E-2</v>
      </c>
      <c r="J34" s="5" t="str">
        <f t="shared" si="8"/>
        <v>0/0</v>
      </c>
      <c r="K34" s="10">
        <f>-(1-K18/K$11)</f>
        <v>-3.1785169909441469E-2</v>
      </c>
      <c r="L34" s="5" t="str">
        <f t="shared" si="8"/>
        <v>0/0</v>
      </c>
      <c r="M34" s="10">
        <f>-(1-M18/M$11)</f>
        <v>-3.2177543795951724E-2</v>
      </c>
      <c r="N34" s="5" t="str">
        <f t="shared" si="8"/>
        <v>0/0</v>
      </c>
      <c r="O34" s="10">
        <f>-(1-O18/O$11)</f>
        <v>-1.9410977242302674E-2</v>
      </c>
      <c r="P34" s="5" t="str">
        <f t="shared" si="8"/>
        <v>0/0</v>
      </c>
      <c r="Q34" s="10">
        <f>-(1-Q18/Q$11)</f>
        <v>-2.8015385498593615E-2</v>
      </c>
      <c r="R34" s="5" t="str">
        <f t="shared" si="8"/>
        <v>0/0</v>
      </c>
      <c r="S34" s="10">
        <f>-(1-S18/S$11)</f>
        <v>-2.7292369508359338E-3</v>
      </c>
      <c r="T34" s="5" t="str">
        <f t="shared" si="8"/>
        <v>4/4</v>
      </c>
      <c r="U34" s="10">
        <f>-(1-U18/U$11)</f>
        <v>-2.0804880269507331E-2</v>
      </c>
      <c r="V34" s="5" t="str">
        <f t="shared" si="8"/>
        <v>0/0</v>
      </c>
      <c r="W34" s="10">
        <f>-(1-W18/W$11)</f>
        <v>-1.3183254953357371E-2</v>
      </c>
      <c r="X34" s="5" t="str">
        <f t="shared" si="8"/>
        <v>3/5</v>
      </c>
      <c r="Y34" s="10">
        <f>-(1-Y18/Y$11)</f>
        <v>-2.4678327301970171E-2</v>
      </c>
      <c r="Z34" s="5" t="str">
        <f t="shared" si="8"/>
        <v>0/0</v>
      </c>
      <c r="AA34" s="10">
        <f>-(1-AA18/AA$11)</f>
        <v>-6.8377381684081584E-3</v>
      </c>
      <c r="AB34" s="5" t="str">
        <f t="shared" si="8"/>
        <v>3/5</v>
      </c>
      <c r="AC34" s="2">
        <f>-(1-AC18/$AC$11)</f>
        <v>-2.017730822882946E-2</v>
      </c>
      <c r="AD34" s="35" t="s">
        <v>66</v>
      </c>
    </row>
    <row r="35" spans="2:30" x14ac:dyDescent="0.35">
      <c r="B35" t="s">
        <v>7</v>
      </c>
      <c r="C35" s="10">
        <f>-(1-C23/C$11)</f>
        <v>-0.10928248403188967</v>
      </c>
      <c r="D35" s="5" t="str">
        <f t="shared" ref="D35:AB35" si="9">D23</f>
        <v>0/0</v>
      </c>
      <c r="E35" s="10">
        <f>-(1-E23/E$11)</f>
        <v>-0.18401434897147007</v>
      </c>
      <c r="F35" s="5" t="str">
        <f t="shared" si="9"/>
        <v>0/0</v>
      </c>
      <c r="G35" s="10">
        <f>-(1-G23/G$11)</f>
        <v>-0.16302144457484258</v>
      </c>
      <c r="H35" s="5" t="str">
        <f t="shared" si="9"/>
        <v>0/0</v>
      </c>
      <c r="I35" s="10">
        <f>-(1-I23/I$11)</f>
        <v>-0.13165721721349577</v>
      </c>
      <c r="J35" s="5" t="str">
        <f t="shared" si="9"/>
        <v>1/1</v>
      </c>
      <c r="K35" s="10">
        <f>-(1-K23/K$11)</f>
        <v>-0.15475656773962154</v>
      </c>
      <c r="L35" s="5" t="str">
        <f t="shared" si="9"/>
        <v>1/1</v>
      </c>
      <c r="M35" s="10">
        <f>-(1-M23/M$11)</f>
        <v>-0.16819460833257693</v>
      </c>
      <c r="N35" s="5" t="str">
        <f t="shared" si="9"/>
        <v>1/1</v>
      </c>
      <c r="O35" s="10">
        <f>-(1-O23/O$11)</f>
        <v>-0.16881812966150334</v>
      </c>
      <c r="P35" s="5" t="s">
        <v>44</v>
      </c>
      <c r="Q35" s="10">
        <f>-(1-Q23/Q$11)</f>
        <v>-0.13921579884034674</v>
      </c>
      <c r="R35" s="5" t="s">
        <v>44</v>
      </c>
      <c r="S35" s="40">
        <f>-(1-S23/S$11)</f>
        <v>-0.10488609226337142</v>
      </c>
      <c r="T35" s="39" t="s">
        <v>64</v>
      </c>
      <c r="U35" s="10">
        <f>-(1-U23/U$11)</f>
        <v>-0.15360101975780749</v>
      </c>
      <c r="V35" s="5" t="s">
        <v>44</v>
      </c>
      <c r="W35" s="40">
        <f>-(1-W23/W$11)</f>
        <v>-6.3410685375067444E-2</v>
      </c>
      <c r="X35" s="41" t="s">
        <v>65</v>
      </c>
      <c r="Y35" s="10">
        <f>-(1-Y23/Y$11)</f>
        <v>-0.18244873341375156</v>
      </c>
      <c r="Z35" s="5" t="s">
        <v>44</v>
      </c>
      <c r="AA35" s="40">
        <f>-(1-AA23/AA$11)</f>
        <v>-0.14067301782421626</v>
      </c>
      <c r="AB35" s="42" t="str">
        <f t="shared" si="9"/>
        <v>3/3</v>
      </c>
      <c r="AC35" s="43">
        <f>-(1-AC23/$AC$11)</f>
        <v>-0.14058616514307143</v>
      </c>
      <c r="AD35" s="41" t="s">
        <v>67</v>
      </c>
    </row>
    <row r="36" spans="2:30" x14ac:dyDescent="0.35">
      <c r="B36" t="s">
        <v>15</v>
      </c>
      <c r="C36" s="10">
        <f>-(1-C26/C$11)</f>
        <v>-0.12760501655088818</v>
      </c>
      <c r="D36" s="5" t="str">
        <f t="shared" ref="D36:AB36" si="10">D26</f>
        <v>0/0</v>
      </c>
      <c r="E36" s="10">
        <f>-(1-E26/E$11)</f>
        <v>-0.21002185976122401</v>
      </c>
      <c r="F36" s="5" t="str">
        <f t="shared" si="10"/>
        <v>0/0</v>
      </c>
      <c r="G36" s="10">
        <f>-(1-G26/G$11)</f>
        <v>-0.19086738504214229</v>
      </c>
      <c r="H36" s="5" t="str">
        <f t="shared" si="10"/>
        <v>0/0</v>
      </c>
      <c r="I36" s="10">
        <f>-(1-I26/I$11)</f>
        <v>-0.14954921461102344</v>
      </c>
      <c r="J36" s="5" t="str">
        <f t="shared" si="10"/>
        <v>0/0</v>
      </c>
      <c r="K36" s="10">
        <f>-(1-K26/K$11)</f>
        <v>-0.16771272303416118</v>
      </c>
      <c r="L36" s="5" t="str">
        <f t="shared" si="10"/>
        <v>0/0</v>
      </c>
      <c r="M36" s="10">
        <f>-(1-M26/M$11)</f>
        <v>-0.19923754198057542</v>
      </c>
      <c r="N36" s="5" t="str">
        <f t="shared" si="10"/>
        <v>0/0</v>
      </c>
      <c r="O36" s="10">
        <f>-(1-O26/O$11)</f>
        <v>-0.18115318416523252</v>
      </c>
      <c r="P36" s="5" t="str">
        <f t="shared" si="10"/>
        <v>0/0</v>
      </c>
      <c r="Q36" s="10">
        <f>-(1-Q26/Q$11)</f>
        <v>-0.16527929272633335</v>
      </c>
      <c r="R36" s="5" t="str">
        <f t="shared" si="10"/>
        <v>0/0</v>
      </c>
      <c r="S36" s="10">
        <f>-(1-S26/S$11)</f>
        <v>-0.11470376407262817</v>
      </c>
      <c r="T36" s="5" t="str">
        <f t="shared" si="10"/>
        <v>4/5</v>
      </c>
      <c r="U36" s="10">
        <f>-(1-U26/U$11)</f>
        <v>-0.16953473550031861</v>
      </c>
      <c r="V36" s="5" t="str">
        <f t="shared" si="10"/>
        <v>0/0</v>
      </c>
      <c r="W36" s="10">
        <f>-(1-W26/W$11)</f>
        <v>-8.0410145709659986E-2</v>
      </c>
      <c r="X36" s="5" t="str">
        <f t="shared" si="10"/>
        <v>5/6</v>
      </c>
      <c r="Y36" s="10">
        <f>-(1-Y26/Y$11)</f>
        <v>-0.20722758343385606</v>
      </c>
      <c r="Z36" s="5" t="str">
        <f t="shared" si="10"/>
        <v>0/0</v>
      </c>
      <c r="AA36" s="10">
        <f>-(1-AA26/AA$11)</f>
        <v>-0.14482175783650897</v>
      </c>
      <c r="AB36" s="5" t="str">
        <f t="shared" si="10"/>
        <v>3/4</v>
      </c>
      <c r="AC36" s="2">
        <f>-(1-AC26/$AC$11)</f>
        <v>-0.158642714005509</v>
      </c>
      <c r="AD36" s="13" t="s">
        <v>70</v>
      </c>
    </row>
    <row r="37" spans="2:30" ht="15" thickBot="1" x14ac:dyDescent="0.4"/>
    <row r="38" spans="2:30" ht="15" thickBot="1" x14ac:dyDescent="0.4">
      <c r="B38" t="s">
        <v>71</v>
      </c>
      <c r="C38" s="10">
        <f>-(1-C14/SUM(C6:C7))</f>
        <v>-4.371697917745776E-2</v>
      </c>
      <c r="D38" s="10"/>
      <c r="E38" s="31">
        <f t="shared" ref="E38:AA38" si="11">-(1-E14/SUM(E6:E7))</f>
        <v>-5.9189665296535465E-2</v>
      </c>
      <c r="F38" s="32"/>
      <c r="G38" s="32">
        <f t="shared" si="11"/>
        <v>-5.2528735632183965E-2</v>
      </c>
      <c r="H38" s="32"/>
      <c r="I38" s="32">
        <f t="shared" si="11"/>
        <v>-4.4406163269212429E-2</v>
      </c>
      <c r="J38" s="32"/>
      <c r="K38" s="32">
        <f t="shared" si="11"/>
        <v>-7.0156342766673263E-2</v>
      </c>
      <c r="L38" s="32"/>
      <c r="M38" s="32">
        <f t="shared" si="11"/>
        <v>-7.0156342766673263E-2</v>
      </c>
      <c r="N38" s="32"/>
      <c r="O38" s="32">
        <f t="shared" si="11"/>
        <v>-4.1829796002472719E-2</v>
      </c>
      <c r="P38" s="32"/>
      <c r="Q38" s="32">
        <f t="shared" si="11"/>
        <v>-6.0977133574909304E-2</v>
      </c>
      <c r="R38" s="32"/>
      <c r="S38" s="32">
        <f t="shared" si="11"/>
        <v>-6.8610634648370583E-3</v>
      </c>
      <c r="T38" s="32"/>
      <c r="U38" s="32">
        <f t="shared" si="11"/>
        <v>-4.6852573303260092E-2</v>
      </c>
      <c r="V38" s="32"/>
      <c r="W38" s="32">
        <f t="shared" si="11"/>
        <v>-3.1541086415198816E-2</v>
      </c>
      <c r="X38" s="32"/>
      <c r="Y38" s="32">
        <f t="shared" si="11"/>
        <v>-5.864086946136382E-2</v>
      </c>
      <c r="Z38" s="32"/>
      <c r="AA38" s="32">
        <f t="shared" si="11"/>
        <v>-1.6200964776554083E-2</v>
      </c>
      <c r="AB38" s="32"/>
      <c r="AC38" s="33">
        <f>AVERAGE(E38:AB38)</f>
        <v>-4.6611728060822859E-2</v>
      </c>
    </row>
    <row r="42" spans="2:30" x14ac:dyDescent="0.35">
      <c r="G42" s="6">
        <v>1</v>
      </c>
      <c r="H42" s="5">
        <v>2</v>
      </c>
      <c r="I42" s="6">
        <v>3</v>
      </c>
      <c r="J42" s="6">
        <v>4</v>
      </c>
      <c r="K42" s="34">
        <v>5</v>
      </c>
      <c r="L42" s="6">
        <v>6</v>
      </c>
      <c r="M42" s="6">
        <v>7</v>
      </c>
      <c r="N42" s="34">
        <v>8</v>
      </c>
      <c r="O42" s="6">
        <v>9</v>
      </c>
      <c r="P42" s="6">
        <v>10</v>
      </c>
      <c r="Q42" s="34">
        <v>11</v>
      </c>
      <c r="R42" s="6">
        <v>12</v>
      </c>
    </row>
    <row r="43" spans="2:30" x14ac:dyDescent="0.35">
      <c r="G43" s="6">
        <f>E33</f>
        <v>1784.1</v>
      </c>
      <c r="H43" s="6">
        <f>G33</f>
        <v>1874.6</v>
      </c>
      <c r="I43" s="6">
        <f>I33</f>
        <v>2151.8000000000002</v>
      </c>
      <c r="J43" s="6">
        <f>K33</f>
        <v>2230.6</v>
      </c>
      <c r="K43" s="6">
        <f>M33</f>
        <v>2203.4</v>
      </c>
      <c r="L43" s="6">
        <f>O33</f>
        <v>2091.6000000000004</v>
      </c>
      <c r="M43" s="6">
        <f>Q33</f>
        <v>1741.9</v>
      </c>
      <c r="N43" s="6">
        <f>S33</f>
        <v>2638.1000000000004</v>
      </c>
      <c r="O43" s="6">
        <f>U33</f>
        <v>2196.6</v>
      </c>
      <c r="P43" s="6">
        <f>W33</f>
        <v>2594.1999999999998</v>
      </c>
      <c r="Q43" s="6">
        <f>Y33</f>
        <v>1989.6</v>
      </c>
      <c r="R43" s="6">
        <f>AA33</f>
        <v>2603.1999999999998</v>
      </c>
    </row>
    <row r="44" spans="2:30" x14ac:dyDescent="0.35">
      <c r="G44" s="6">
        <f>G43*(1+E36)</f>
        <v>1409.4</v>
      </c>
      <c r="H44" s="6">
        <f>H43*(1+G36)</f>
        <v>1516.8</v>
      </c>
      <c r="I44" s="6">
        <f>I43*(1+I36)</f>
        <v>1830</v>
      </c>
      <c r="J44" s="6">
        <f>J43*(1+K36)</f>
        <v>1856.5</v>
      </c>
      <c r="K44" s="6">
        <f>K43*(1+M36)</f>
        <v>1764.4</v>
      </c>
      <c r="L44" s="6">
        <f>L43*(1+O36)</f>
        <v>1712.7</v>
      </c>
      <c r="M44" s="6">
        <f>M43*(1+Q36)</f>
        <v>1454</v>
      </c>
      <c r="N44" s="6">
        <f>N43*(1+S36)</f>
        <v>2335.5</v>
      </c>
      <c r="O44" s="6">
        <f>O43*(1+U36)</f>
        <v>1824.2</v>
      </c>
      <c r="P44" s="6">
        <f>P43*(1+W36)</f>
        <v>2385.6</v>
      </c>
      <c r="Q44" s="6">
        <f>Q43*(1+Y36)</f>
        <v>1577.3</v>
      </c>
      <c r="R44" s="6">
        <f>R43*(1+AA36)</f>
        <v>2226.1999999999998</v>
      </c>
    </row>
    <row r="45" spans="2:30" x14ac:dyDescent="0.35">
      <c r="G45" s="37">
        <f t="shared" ref="G45:H45" si="12">G47-G46</f>
        <v>-0.21002185976122401</v>
      </c>
      <c r="H45" s="37">
        <f t="shared" si="12"/>
        <v>-0.19086738504214229</v>
      </c>
      <c r="I45" s="37">
        <f>I47-I46</f>
        <v>-0.14954921461102344</v>
      </c>
      <c r="J45" s="37">
        <f t="shared" ref="J45:R45" si="13">J47-J46</f>
        <v>-0.16771272303416118</v>
      </c>
      <c r="K45" s="37">
        <f t="shared" si="13"/>
        <v>-0.19923754198057542</v>
      </c>
      <c r="L45" s="37">
        <f t="shared" si="13"/>
        <v>-0.18115318416523252</v>
      </c>
      <c r="M45" s="37">
        <f t="shared" si="13"/>
        <v>-0.16527929272633335</v>
      </c>
      <c r="N45" s="37">
        <f t="shared" si="13"/>
        <v>-0.11470376407262817</v>
      </c>
      <c r="O45" s="37">
        <f t="shared" si="13"/>
        <v>-0.16953473550031861</v>
      </c>
      <c r="P45" s="37">
        <f t="shared" si="13"/>
        <v>-8.0410145709659986E-2</v>
      </c>
      <c r="Q45" s="37">
        <f t="shared" si="13"/>
        <v>-0.20722758343385606</v>
      </c>
      <c r="R45" s="37">
        <f t="shared" si="13"/>
        <v>-0.14482175783650897</v>
      </c>
      <c r="S45" s="5"/>
      <c r="T45" s="6"/>
      <c r="U45" s="5"/>
      <c r="V45" s="6"/>
    </row>
    <row r="46" spans="2:30" x14ac:dyDescent="0.35">
      <c r="G46" s="36">
        <f t="shared" ref="G46:H46" si="14">G43/G$43</f>
        <v>1</v>
      </c>
      <c r="H46" s="36">
        <f t="shared" si="14"/>
        <v>1</v>
      </c>
      <c r="I46" s="36">
        <f>I43/I$43</f>
        <v>1</v>
      </c>
      <c r="J46" s="36">
        <f t="shared" ref="J46:R46" si="15">J43/J$43</f>
        <v>1</v>
      </c>
      <c r="K46" s="36">
        <f t="shared" si="15"/>
        <v>1</v>
      </c>
      <c r="L46" s="36">
        <f t="shared" si="15"/>
        <v>1</v>
      </c>
      <c r="M46" s="36">
        <f t="shared" si="15"/>
        <v>1</v>
      </c>
      <c r="N46" s="36">
        <f t="shared" si="15"/>
        <v>1</v>
      </c>
      <c r="O46" s="36">
        <f t="shared" si="15"/>
        <v>1</v>
      </c>
      <c r="P46" s="36">
        <f t="shared" si="15"/>
        <v>1</v>
      </c>
      <c r="Q46" s="36">
        <f t="shared" si="15"/>
        <v>1</v>
      </c>
      <c r="R46" s="36">
        <f t="shared" si="15"/>
        <v>1</v>
      </c>
    </row>
    <row r="47" spans="2:30" x14ac:dyDescent="0.35">
      <c r="G47" s="36">
        <f t="shared" ref="G47:H47" si="16">G44/G$43</f>
        <v>0.78997814023877599</v>
      </c>
      <c r="H47" s="36">
        <f t="shared" si="16"/>
        <v>0.80913261495785771</v>
      </c>
      <c r="I47" s="36">
        <f>I44/I$43</f>
        <v>0.85045078538897656</v>
      </c>
      <c r="J47" s="36">
        <f t="shared" ref="J47:R47" si="17">J44/J$43</f>
        <v>0.83228727696583882</v>
      </c>
      <c r="K47" s="36">
        <f t="shared" si="17"/>
        <v>0.80076245801942458</v>
      </c>
      <c r="L47" s="36">
        <f t="shared" si="17"/>
        <v>0.81884681583476748</v>
      </c>
      <c r="M47" s="36">
        <f t="shared" si="17"/>
        <v>0.83472070727366665</v>
      </c>
      <c r="N47" s="36">
        <f t="shared" si="17"/>
        <v>0.88529623592737183</v>
      </c>
      <c r="O47" s="36">
        <f t="shared" si="17"/>
        <v>0.83046526449968139</v>
      </c>
      <c r="P47" s="36">
        <f t="shared" si="17"/>
        <v>0.91958985429034001</v>
      </c>
      <c r="Q47" s="36">
        <f t="shared" si="17"/>
        <v>0.79277241656614394</v>
      </c>
      <c r="R47" s="36">
        <f t="shared" si="17"/>
        <v>0.85517824216349103</v>
      </c>
    </row>
    <row r="49" spans="7:18" x14ac:dyDescent="0.35">
      <c r="G49" s="6">
        <v>19</v>
      </c>
      <c r="H49" s="5">
        <v>19</v>
      </c>
      <c r="I49" s="6">
        <v>19</v>
      </c>
      <c r="J49" s="5">
        <v>19</v>
      </c>
      <c r="K49" s="6">
        <v>19</v>
      </c>
      <c r="L49" s="5">
        <v>19</v>
      </c>
      <c r="M49" s="6">
        <v>19</v>
      </c>
      <c r="N49" s="5">
        <v>19</v>
      </c>
      <c r="O49" s="6">
        <v>19</v>
      </c>
      <c r="P49" s="5">
        <v>19</v>
      </c>
      <c r="Q49" s="6">
        <v>19</v>
      </c>
      <c r="R49" s="5">
        <v>19</v>
      </c>
    </row>
    <row r="50" spans="7:18" x14ac:dyDescent="0.35">
      <c r="G50" s="6">
        <v>19</v>
      </c>
      <c r="H50" s="5">
        <v>19</v>
      </c>
      <c r="I50" s="6">
        <v>20</v>
      </c>
      <c r="J50" s="5">
        <v>20</v>
      </c>
      <c r="K50" s="6">
        <v>20</v>
      </c>
      <c r="L50" s="5">
        <v>19</v>
      </c>
      <c r="M50" s="6">
        <v>19</v>
      </c>
      <c r="N50" s="5">
        <v>22</v>
      </c>
      <c r="O50" s="6">
        <v>19</v>
      </c>
      <c r="P50" s="5">
        <v>23</v>
      </c>
      <c r="Q50" s="6">
        <v>19</v>
      </c>
      <c r="R50" s="5">
        <v>22</v>
      </c>
    </row>
    <row r="52" spans="7:18" x14ac:dyDescent="0.35">
      <c r="G52" s="6">
        <v>14</v>
      </c>
      <c r="H52" s="6">
        <v>14</v>
      </c>
      <c r="I52" s="6">
        <v>14</v>
      </c>
      <c r="J52" s="6">
        <v>14</v>
      </c>
      <c r="K52" s="6">
        <v>14</v>
      </c>
      <c r="L52" s="6">
        <v>14</v>
      </c>
      <c r="M52" s="6">
        <v>14</v>
      </c>
      <c r="N52" s="6">
        <v>14</v>
      </c>
      <c r="O52" s="6">
        <v>14</v>
      </c>
      <c r="P52" s="6">
        <v>14</v>
      </c>
      <c r="Q52" s="6">
        <v>14</v>
      </c>
      <c r="R52" s="6">
        <v>14</v>
      </c>
    </row>
    <row r="53" spans="7:18" x14ac:dyDescent="0.35">
      <c r="G53" s="6">
        <v>14</v>
      </c>
      <c r="H53" s="5">
        <v>14</v>
      </c>
      <c r="I53" s="6">
        <v>14</v>
      </c>
      <c r="J53" s="5">
        <v>14</v>
      </c>
      <c r="K53" s="6">
        <v>14</v>
      </c>
      <c r="L53" s="5">
        <v>14</v>
      </c>
      <c r="M53" s="6">
        <v>14</v>
      </c>
      <c r="N53" s="5">
        <v>18</v>
      </c>
      <c r="O53" s="6">
        <v>14</v>
      </c>
      <c r="P53" s="5">
        <v>19</v>
      </c>
      <c r="Q53" s="6">
        <v>14</v>
      </c>
      <c r="R53" s="5">
        <v>17</v>
      </c>
    </row>
  </sheetData>
  <mergeCells count="41">
    <mergeCell ref="U31:V31"/>
    <mergeCell ref="W31:X31"/>
    <mergeCell ref="Y31:Z31"/>
    <mergeCell ref="AA31:AB31"/>
    <mergeCell ref="AC2:AD2"/>
    <mergeCell ref="AC31:AD31"/>
    <mergeCell ref="A29:AB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A1:AB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2:AB2"/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a787a6-132c-45b6-bb69-6a97640263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E2536FA401E043A547311913D7F40C" ma:contentTypeVersion="18" ma:contentTypeDescription="Create a new document." ma:contentTypeScope="" ma:versionID="fb2214bd22d7681ad2f42239c5aa7d9c">
  <xsd:schema xmlns:xsd="http://www.w3.org/2001/XMLSchema" xmlns:xs="http://www.w3.org/2001/XMLSchema" xmlns:p="http://schemas.microsoft.com/office/2006/metadata/properties" xmlns:ns3="d9b30a9e-86b3-4202-be57-19efeac729f0" xmlns:ns4="27a787a6-132c-45b6-bb69-6a97640263f5" targetNamespace="http://schemas.microsoft.com/office/2006/metadata/properties" ma:root="true" ma:fieldsID="cb04349cc43b76fdd6e9d54a0048f6a5" ns3:_="" ns4:_="">
    <xsd:import namespace="d9b30a9e-86b3-4202-be57-19efeac729f0"/>
    <xsd:import namespace="27a787a6-132c-45b6-bb69-6a97640263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30a9e-86b3-4202-be57-19efeac729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787a6-132c-45b6-bb69-6a9764026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8B10BF-B598-463B-8E1E-7F5BB1E436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5287D0-9218-4916-B16E-8126AEA86DD0}">
  <ds:schemaRefs>
    <ds:schemaRef ds:uri="d9b30a9e-86b3-4202-be57-19efeac729f0"/>
    <ds:schemaRef ds:uri="http://purl.org/dc/elements/1.1/"/>
    <ds:schemaRef ds:uri="http://schemas.openxmlformats.org/package/2006/metadata/core-properties"/>
    <ds:schemaRef ds:uri="http://purl.org/dc/terms/"/>
    <ds:schemaRef ds:uri="27a787a6-132c-45b6-bb69-6a97640263f5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3406E5-3EB4-4EF8-B060-6D215B623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b30a9e-86b3-4202-be57-19efeac729f0"/>
    <ds:schemaRef ds:uri="27a787a6-132c-45b6-bb69-6a9764026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Ormevik</dc:creator>
  <cp:lastModifiedBy>Andreas Ormevik</cp:lastModifiedBy>
  <dcterms:created xsi:type="dcterms:W3CDTF">2024-01-28T13:30:02Z</dcterms:created>
  <dcterms:modified xsi:type="dcterms:W3CDTF">2025-06-06T08:02:59Z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0x0101003AE2536FA401E043A547311913D7F40C</vt:lpwstr>
  </property>
</Properties>
</file>