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Task Stage\Task - covidsims\covidsims\assets\"/>
    </mc:Choice>
  </mc:AlternateContent>
  <xr:revisionPtr revIDLastSave="0" documentId="13_ncr:1_{49F2069F-2D9C-4DEA-B1F0-506765415224}" xr6:coauthVersionLast="47" xr6:coauthVersionMax="47" xr10:uidLastSave="{00000000-0000-0000-0000-000000000000}"/>
  <bookViews>
    <workbookView xWindow="20370" yWindow="-120" windowWidth="38640" windowHeight="16440" tabRatio="659" activeTab="1" xr2:uid="{C9EED678-3558-4294-B636-EA4BD58922A2}"/>
  </bookViews>
  <sheets>
    <sheet name="SIRD model" sheetId="20" r:id="rId1"/>
    <sheet name="VISER Method 1A" sheetId="8" r:id="rId2"/>
    <sheet name="VISER Method 1B" sheetId="11" r:id="rId3"/>
    <sheet name="Peddireddy et al." sheetId="12" r:id="rId4"/>
    <sheet name="Individual-based model" sheetId="14" r:id="rId5"/>
    <sheet name="News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53" i="12" l="1"/>
  <c r="AR57" i="12" s="1"/>
  <c r="AK53" i="12"/>
  <c r="AK57" i="12" s="1"/>
  <c r="AJ53" i="12"/>
  <c r="AJ57" i="12" s="1"/>
  <c r="C31" i="14"/>
  <c r="AH31" i="14" s="1"/>
  <c r="C18" i="14"/>
  <c r="AS12" i="14"/>
  <c r="AG12" i="11"/>
  <c r="AF12" i="11"/>
  <c r="AE12" i="11"/>
  <c r="AD12" i="11"/>
  <c r="AD16" i="11" s="1"/>
  <c r="AC12" i="11"/>
  <c r="AB12" i="11"/>
  <c r="AA12" i="11"/>
  <c r="Z12" i="11"/>
  <c r="Z16" i="11" s="1"/>
  <c r="Y12" i="11"/>
  <c r="Y16" i="11" s="1"/>
  <c r="X12" i="11"/>
  <c r="X16" i="11" s="1"/>
  <c r="AB16" i="11"/>
  <c r="AF16" i="11"/>
  <c r="AG16" i="11"/>
  <c r="AA16" i="11"/>
  <c r="AB12" i="8"/>
  <c r="AA12" i="8"/>
  <c r="Y12" i="8"/>
  <c r="X12" i="8"/>
  <c r="AS53" i="12"/>
  <c r="AS57" i="12" s="1"/>
  <c r="AO37" i="12"/>
  <c r="AO41" i="12" s="1"/>
  <c r="AR37" i="12"/>
  <c r="AR41" i="12" s="1"/>
  <c r="AF37" i="12"/>
  <c r="AF41" i="12" s="1"/>
  <c r="AE37" i="12"/>
  <c r="AE53" i="12" s="1"/>
  <c r="AE57" i="12" s="1"/>
  <c r="AQ37" i="12"/>
  <c r="AQ53" i="12" s="1"/>
  <c r="AQ57" i="12" s="1"/>
  <c r="AP37" i="12"/>
  <c r="AP53" i="12" s="1"/>
  <c r="AP57" i="12" s="1"/>
  <c r="AN37" i="12"/>
  <c r="AN53" i="12" s="1"/>
  <c r="AN57" i="12" s="1"/>
  <c r="AM37" i="12"/>
  <c r="AM53" i="12" s="1"/>
  <c r="AM57" i="12" s="1"/>
  <c r="AL37" i="12"/>
  <c r="AL53" i="12" s="1"/>
  <c r="AL57" i="12" s="1"/>
  <c r="AK37" i="12"/>
  <c r="AK41" i="12" s="1"/>
  <c r="AJ37" i="12"/>
  <c r="AJ41" i="12" s="1"/>
  <c r="AI37" i="12"/>
  <c r="AI41" i="12" s="1"/>
  <c r="AH37" i="12"/>
  <c r="AH41" i="12" s="1"/>
  <c r="AG37" i="12"/>
  <c r="AG41" i="12" s="1"/>
  <c r="AD21" i="12"/>
  <c r="AD25" i="12" s="1"/>
  <c r="Y21" i="12"/>
  <c r="Y25" i="12" s="1"/>
  <c r="AC21" i="12"/>
  <c r="AC25" i="12" s="1"/>
  <c r="AB21" i="12"/>
  <c r="AB25" i="12" s="1"/>
  <c r="AA21" i="12"/>
  <c r="AA25" i="12" s="1"/>
  <c r="Z21" i="12"/>
  <c r="Z25" i="12" s="1"/>
  <c r="X21" i="12"/>
  <c r="X25" i="12" s="1"/>
  <c r="W21" i="12"/>
  <c r="W25" i="12" s="1"/>
  <c r="V21" i="12"/>
  <c r="V25" i="12" s="1"/>
  <c r="U21" i="12"/>
  <c r="U25" i="12" s="1"/>
  <c r="T21" i="12"/>
  <c r="T25" i="12" s="1"/>
  <c r="S21" i="12"/>
  <c r="S25" i="12" s="1"/>
  <c r="R21" i="12"/>
  <c r="R25" i="12" s="1"/>
  <c r="Q21" i="12"/>
  <c r="Q25" i="12" s="1"/>
  <c r="AQ41" i="12"/>
  <c r="AP41" i="12"/>
  <c r="AN41" i="12"/>
  <c r="AM41" i="12"/>
  <c r="AL41" i="12"/>
  <c r="AE16" i="11"/>
  <c r="Z12" i="8"/>
  <c r="Y16" i="8"/>
  <c r="AG12" i="8"/>
  <c r="AF12" i="8"/>
  <c r="AE12" i="8"/>
  <c r="AE16" i="8" s="1"/>
  <c r="AD12" i="8"/>
  <c r="AC12" i="8"/>
  <c r="X16" i="8"/>
  <c r="AC16" i="11"/>
  <c r="AG16" i="8"/>
  <c r="AD16" i="8"/>
  <c r="AC16" i="8"/>
  <c r="AB16" i="8"/>
  <c r="AA16" i="8"/>
  <c r="Z16" i="8"/>
  <c r="AF16" i="8"/>
  <c r="AF53" i="12" l="1"/>
  <c r="AF57" i="12" s="1"/>
  <c r="AG53" i="12"/>
  <c r="AG57" i="12" s="1"/>
  <c r="AO53" i="12"/>
  <c r="AO57" i="12" s="1"/>
  <c r="AE41" i="12"/>
  <c r="AH53" i="12"/>
  <c r="AH57" i="12" s="1"/>
  <c r="AI53" i="12"/>
  <c r="AI57" i="12" s="1"/>
  <c r="W37" i="12"/>
  <c r="X37" i="12"/>
  <c r="S37" i="12"/>
  <c r="AA37" i="12"/>
  <c r="T37" i="12"/>
  <c r="AB37" i="12"/>
  <c r="Q37" i="12"/>
  <c r="U37" i="12"/>
  <c r="Y37" i="12"/>
  <c r="AC37" i="12"/>
  <c r="R37" i="12"/>
  <c r="V37" i="12"/>
  <c r="Z37" i="12"/>
  <c r="AD37" i="12"/>
  <c r="E31" i="14"/>
  <c r="F31" i="14"/>
  <c r="J31" i="14"/>
  <c r="R31" i="14"/>
  <c r="V31" i="14"/>
  <c r="AD31" i="14"/>
  <c r="G31" i="14"/>
  <c r="K31" i="14"/>
  <c r="O31" i="14"/>
  <c r="S31" i="14"/>
  <c r="W31" i="14"/>
  <c r="AA31" i="14"/>
  <c r="AE31" i="14"/>
  <c r="H31" i="14"/>
  <c r="P31" i="14"/>
  <c r="T31" i="14"/>
  <c r="X31" i="14"/>
  <c r="AB31" i="14"/>
  <c r="AF31" i="14"/>
  <c r="L31" i="14"/>
  <c r="I31" i="14"/>
  <c r="M31" i="14"/>
  <c r="Q31" i="14"/>
  <c r="U31" i="14"/>
  <c r="Y31" i="14"/>
  <c r="AC31" i="14"/>
  <c r="AG31" i="14"/>
  <c r="N31" i="14"/>
  <c r="Z31" i="14"/>
  <c r="D18" i="14"/>
  <c r="F18" i="14"/>
  <c r="E18" i="14"/>
  <c r="R53" i="12" l="1"/>
  <c r="R57" i="12" s="1"/>
  <c r="R41" i="12"/>
  <c r="S53" i="12"/>
  <c r="S57" i="12" s="1"/>
  <c r="S41" i="12"/>
  <c r="U53" i="12"/>
  <c r="U57" i="12" s="1"/>
  <c r="U41" i="12"/>
  <c r="AC53" i="12"/>
  <c r="AC57" i="12" s="1"/>
  <c r="AC41" i="12"/>
  <c r="AB53" i="12"/>
  <c r="AB57" i="12" s="1"/>
  <c r="AB41" i="12"/>
  <c r="X53" i="12"/>
  <c r="X57" i="12" s="1"/>
  <c r="X41" i="12"/>
  <c r="V53" i="12"/>
  <c r="V57" i="12" s="1"/>
  <c r="V41" i="12"/>
  <c r="AA53" i="12"/>
  <c r="AA57" i="12" s="1"/>
  <c r="AA41" i="12"/>
  <c r="AD53" i="12"/>
  <c r="AD57" i="12" s="1"/>
  <c r="AD41" i="12"/>
  <c r="Z53" i="12"/>
  <c r="Z57" i="12" s="1"/>
  <c r="Z41" i="12"/>
  <c r="Y53" i="12"/>
  <c r="Y57" i="12" s="1"/>
  <c r="Y41" i="12"/>
  <c r="T53" i="12"/>
  <c r="T57" i="12" s="1"/>
  <c r="T41" i="12"/>
  <c r="W53" i="12"/>
  <c r="W57" i="12" s="1"/>
  <c r="W41" i="12"/>
  <c r="Q53" i="12"/>
  <c r="Q57" i="12" s="1"/>
  <c r="Q41" i="12"/>
  <c r="F33" i="14"/>
  <c r="F32" i="14"/>
  <c r="G18" i="14"/>
  <c r="H18" i="14" l="1"/>
  <c r="I18" i="14" l="1"/>
  <c r="J18" i="14" l="1"/>
  <c r="K18" i="14" l="1"/>
  <c r="L18" i="14" l="1"/>
  <c r="M18" i="14" l="1"/>
  <c r="N18" i="14" l="1"/>
  <c r="O18" i="14" l="1"/>
  <c r="P18" i="14" l="1"/>
  <c r="R18" i="14" l="1"/>
  <c r="Q18" i="14"/>
  <c r="S18" i="14" l="1"/>
  <c r="T18" i="14" l="1"/>
  <c r="U18" i="14" l="1"/>
  <c r="V18" i="14" l="1"/>
  <c r="W18" i="14" l="1"/>
  <c r="X18" i="14" l="1"/>
  <c r="Y18" i="14" l="1"/>
  <c r="Z18" i="14" l="1"/>
  <c r="AA18" i="14" l="1"/>
  <c r="AB18" i="14" l="1"/>
  <c r="AC18" i="14" l="1"/>
  <c r="AD18" i="14" l="1"/>
  <c r="AE18" i="14" l="1"/>
  <c r="AF18" i="14" l="1"/>
  <c r="AG18" i="14" l="1"/>
  <c r="AH18" i="14" l="1"/>
  <c r="AI18" i="14" l="1"/>
  <c r="AJ18" i="14" l="1"/>
  <c r="AK18" i="14" l="1"/>
  <c r="AL18" i="14" l="1"/>
  <c r="AM18" i="14" l="1"/>
  <c r="AN18" i="14" l="1"/>
  <c r="AO18" i="14" l="1"/>
  <c r="AP18" i="14" l="1"/>
  <c r="AQ18" i="14" l="1"/>
  <c r="AS18" i="14" l="1"/>
  <c r="AR18" i="14"/>
</calcChain>
</file>

<file path=xl/sharedStrings.xml><?xml version="1.0" encoding="utf-8"?>
<sst xmlns="http://schemas.openxmlformats.org/spreadsheetml/2006/main" count="160" uniqueCount="94">
  <si>
    <t>I(t)</t>
  </si>
  <si>
    <t>R(t)</t>
  </si>
  <si>
    <t>D(t)</t>
  </si>
  <si>
    <t>total number of confirmed cases up to time t</t>
  </si>
  <si>
    <t>total number of deaths up to time t</t>
  </si>
  <si>
    <t>total number of recovered cases up to time t</t>
  </si>
  <si>
    <t>A(t)</t>
  </si>
  <si>
    <t>number of active cases at time t (infectives)</t>
  </si>
  <si>
    <t>* Patient 2 has died on day 21 and this information is available on day 25, but the estimator has considered it as a recovered case.</t>
  </si>
  <si>
    <t>(Patient 1)</t>
  </si>
  <si>
    <t>(Patient 2)</t>
  </si>
  <si>
    <t>Estimator 1</t>
  </si>
  <si>
    <t>Estimator 2</t>
  </si>
  <si>
    <t>Estimator 3</t>
  </si>
  <si>
    <t>News piece</t>
  </si>
  <si>
    <t>https://www.anamt.org.br/portal/2020/02/27/brasil-confirma-primeiro-caso-de-coronavirus/</t>
  </si>
  <si>
    <t>SP registra a primeira morte pelo novo coronavírus no Brasil</t>
  </si>
  <si>
    <t>https://g1.globo.com/sp/sao-paulo/noticia/2020/03/17/estado-de-sp-tem-o-primeiro-caso-de-morte-provocada-pelo-coronavirus.ghtml</t>
  </si>
  <si>
    <t>Link</t>
  </si>
  <si>
    <r>
      <rPr>
        <sz val="11"/>
        <color rgb="FFFF0000"/>
        <rFont val="Script MT Bold"/>
        <family val="4"/>
      </rPr>
      <t>∆</t>
    </r>
    <r>
      <rPr>
        <sz val="11"/>
        <color rgb="FFFF0000"/>
        <rFont val="Calibri"/>
        <family val="2"/>
        <scheme val="minor"/>
      </rPr>
      <t>R(t)</t>
    </r>
  </si>
  <si>
    <t>mu</t>
  </si>
  <si>
    <t>sd</t>
  </si>
  <si>
    <t>rsd</t>
  </si>
  <si>
    <t>min</t>
  </si>
  <si>
    <t>max</t>
  </si>
  <si>
    <t>number of recovered cases up to time t</t>
  </si>
  <si>
    <t>estimated new recovered cases at time t</t>
  </si>
  <si>
    <t>Roulette</t>
  </si>
  <si>
    <t>https://www.who.int/westernpacific/news/q-a-detail/frequently-asked-questions-about-eios</t>
  </si>
  <si>
    <t>https://www.who.int/emergencies/diseases/novel-coronavirus-2019/situation-reports</t>
  </si>
  <si>
    <t>(WHO) Epidemic Intelligence from Open Source</t>
  </si>
  <si>
    <t>https://www.cdc.gov/coronavirus/2019-ncov/hcp/clinical-guidance-management-patients.html</t>
  </si>
  <si>
    <t>(CDC) Management of Confirmed Cases of COVID-19</t>
  </si>
  <si>
    <t>Ministério da Saúde confirmou, nesta quarta-feira (26/2), o primeiro caso de coronavírus em São Paulo. O homem de 61 anos deu entrada no Hospital Israelita Albert Einstein, nesta terça-feira (25/2), com histórico de viagem para Itália, região da Lombardia.</t>
  </si>
  <si>
    <t>O estado de São Paulo registrou o primeiro caso no Brasil de morte de pessoa infectada pelo novo coronavírus (Sars-Cov-2), segundo informou o governo estadual nesta terça-feira (17/3). A vítima é um homem de 62 anos que estava internado no Hospital Sancta Maggiore, da Rede Prevent Senior, no Paraíso, na capital paulista. Segundo o infectologista David Uip, coordenador do Centro de Contingência para o coronavírus no estado de São Paulo, a vítima teve os primeiros sintomas da doença no dia 10 de março, sendo internada quatro dias depois, dia 14, e falecendo às 16h03 desta segunda-feira (16).</t>
  </si>
  <si>
    <t>Decreases monotonically</t>
  </si>
  <si>
    <t>Increases monotonically</t>
  </si>
  <si>
    <t>Proper counting variable</t>
  </si>
  <si>
    <t>(we can say that recovered cases "accumulate")</t>
  </si>
  <si>
    <t>(we can say that terminal cases "accumulate")</t>
  </si>
  <si>
    <t>(recovered individuals acquired permanent immunity)</t>
  </si>
  <si>
    <t>(this is the only compartment with this characteristic)</t>
  </si>
  <si>
    <t>Cannot be framed as a counting variable</t>
  </si>
  <si>
    <t>Can be framed as a counting variable</t>
  </si>
  <si>
    <t>(actually, as a negative counting variable)</t>
  </si>
  <si>
    <t>Can only be estimated</t>
  </si>
  <si>
    <t>(no lab test reliably determines susceptibility)</t>
  </si>
  <si>
    <t>(all individuals assumed equally susceptible)</t>
  </si>
  <si>
    <t>Typically estimated, can also be measured</t>
  </si>
  <si>
    <t>Typically measured</t>
  </si>
  <si>
    <t>(we can say that confirmed cases "accumulate")</t>
  </si>
  <si>
    <t>(All WHO members report daily changes, ∆C(t))</t>
  </si>
  <si>
    <t>(All WHO members report daily changes, ∆D(t))</t>
  </si>
  <si>
    <t>(WHO members do not report active cases)</t>
  </si>
  <si>
    <t>(WHO members do not report recovered cases)</t>
  </si>
  <si>
    <t>Since</t>
  </si>
  <si>
    <t>Then</t>
  </si>
  <si>
    <t>∆C(t) is equal or larger than zero</t>
  </si>
  <si>
    <t>C(t) increases monotonically</t>
  </si>
  <si>
    <t>∆D(t) is equal or larger than zero</t>
  </si>
  <si>
    <t>D(t) increases monotonically</t>
  </si>
  <si>
    <t>[P0]</t>
  </si>
  <si>
    <t>(population size is assumed constant)</t>
  </si>
  <si>
    <t>[P1]</t>
  </si>
  <si>
    <t>[P2]</t>
  </si>
  <si>
    <t>[P3]</t>
  </si>
  <si>
    <t>[P4]</t>
  </si>
  <si>
    <t>(new case protocol is assumed as precise)</t>
  </si>
  <si>
    <t>[P5]</t>
  </si>
  <si>
    <t>(terminal case protocol is assumed as precise)</t>
  </si>
  <si>
    <t>(we CANNOT say that active cases "accumulate")</t>
  </si>
  <si>
    <t>(we CANNOT say that susceptible cases "accumulate")</t>
  </si>
  <si>
    <t>R(t) increases monotonically</t>
  </si>
  <si>
    <t>∆R(t) is equal or larger than zero</t>
  </si>
  <si>
    <t>Can follow an alternating pattern</t>
  </si>
  <si>
    <t>(∆I(t) can assume positive or negative values)</t>
  </si>
  <si>
    <t>∆R(t) = ∆C(t) - ∆I(t) - ∆D(t)</t>
  </si>
  <si>
    <t xml:space="preserve">Thus, </t>
  </si>
  <si>
    <t>if estimator produces ∆R(t) &lt; 0</t>
  </si>
  <si>
    <t>then decrease ∆I(t) until ∆R(t) = 0</t>
  </si>
  <si>
    <t>(because  ∆C(t) and ∆D(t) are measured and cannot be adjusted)</t>
  </si>
  <si>
    <t>https://brasil.io/dataset/covid19/boletim/</t>
  </si>
  <si>
    <t>Brasil.io</t>
  </si>
  <si>
    <t>Mathematical notation</t>
  </si>
  <si>
    <t>∆ as a functor</t>
  </si>
  <si>
    <t>X as a recursive summation</t>
  </si>
  <si>
    <t>VISER platform</t>
  </si>
  <si>
    <t>https://www.viser.com.br/covid-19/sp-covid-info-tracker</t>
  </si>
  <si>
    <t>(WHO) Weekly situation reports</t>
  </si>
  <si>
    <t>Brasil confirma primeiro caso de coronavírus em São Paulo (SP)</t>
  </si>
  <si>
    <t>Comment</t>
  </si>
  <si>
    <t>Exploring measurement-related  assumptions to improve the quality of estimated variables</t>
  </si>
  <si>
    <t>R(t) = C(t) - I(t) - D(t) and</t>
  </si>
  <si>
    <t>∆R(t) = R(t) - R(t - 1)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</si>
</sst>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4"/>
      <scheme val="minor"/>
    </font>
    <font>
      <sz val="11"/>
      <color rgb="FFFF0000"/>
      <name val="Script MT Bold"/>
      <family val="4"/>
    </font>
    <font>
      <i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lightDown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1" fillId="0" borderId="0" xfId="0" applyFont="1"/>
    <xf numFmtId="0" fontId="2" fillId="4" borderId="0" xfId="0" applyFont="1" applyFill="1" applyAlignment="1">
      <alignment horizontal="center"/>
    </xf>
    <xf numFmtId="0" fontId="4" fillId="0" borderId="0" xfId="1"/>
    <xf numFmtId="0" fontId="5" fillId="0" borderId="0" xfId="0" applyFont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4" fillId="0" borderId="0" xfId="1" applyAlignment="1">
      <alignment vertical="center"/>
    </xf>
    <xf numFmtId="0" fontId="2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18</xdr:row>
      <xdr:rowOff>0</xdr:rowOff>
    </xdr:from>
    <xdr:to>
      <xdr:col>5</xdr:col>
      <xdr:colOff>177165</xdr:colOff>
      <xdr:row>20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180BF8A-E4DA-4B76-9F27-59E6CEAF61AD}"/>
            </a:ext>
          </a:extLst>
        </xdr:cNvPr>
        <xdr:cNvSpPr/>
      </xdr:nvSpPr>
      <xdr:spPr>
        <a:xfrm>
          <a:off x="2447925" y="3238500"/>
          <a:ext cx="2606040" cy="4953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Susceptible S(t)</a:t>
          </a:r>
        </a:p>
      </xdr:txBody>
    </xdr:sp>
    <xdr:clientData/>
  </xdr:twoCellAnchor>
  <xdr:twoCellAnchor>
    <xdr:from>
      <xdr:col>7</xdr:col>
      <xdr:colOff>47625</xdr:colOff>
      <xdr:row>18</xdr:row>
      <xdr:rowOff>0</xdr:rowOff>
    </xdr:from>
    <xdr:to>
      <xdr:col>11</xdr:col>
      <xdr:colOff>219075</xdr:colOff>
      <xdr:row>20</xdr:row>
      <xdr:rowOff>114300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CC66E73-CC4A-4582-BEDA-FFCCA9AF9607}"/>
            </a:ext>
          </a:extLst>
        </xdr:cNvPr>
        <xdr:cNvSpPr/>
      </xdr:nvSpPr>
      <xdr:spPr>
        <a:xfrm>
          <a:off x="6143625" y="3238500"/>
          <a:ext cx="2609850" cy="495300"/>
        </a:xfrm>
        <a:prstGeom prst="round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Infectious I(t)</a:t>
          </a:r>
        </a:p>
      </xdr:txBody>
    </xdr:sp>
    <xdr:clientData/>
  </xdr:twoCellAnchor>
  <xdr:twoCellAnchor>
    <xdr:from>
      <xdr:col>12</xdr:col>
      <xdr:colOff>590550</xdr:colOff>
      <xdr:row>12</xdr:row>
      <xdr:rowOff>19050</xdr:rowOff>
    </xdr:from>
    <xdr:to>
      <xdr:col>17</xdr:col>
      <xdr:colOff>148590</xdr:colOff>
      <xdr:row>14</xdr:row>
      <xdr:rowOff>133350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1AF00CF-358E-4574-8ABB-E1B4A607DB17}"/>
            </a:ext>
          </a:extLst>
        </xdr:cNvPr>
        <xdr:cNvSpPr/>
      </xdr:nvSpPr>
      <xdr:spPr>
        <a:xfrm>
          <a:off x="9734550" y="2114550"/>
          <a:ext cx="2606040" cy="4953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Recovered R(t)</a:t>
          </a:r>
        </a:p>
      </xdr:txBody>
    </xdr:sp>
    <xdr:clientData/>
  </xdr:twoCellAnchor>
  <xdr:twoCellAnchor>
    <xdr:from>
      <xdr:col>12</xdr:col>
      <xdr:colOff>600075</xdr:colOff>
      <xdr:row>23</xdr:row>
      <xdr:rowOff>180975</xdr:rowOff>
    </xdr:from>
    <xdr:to>
      <xdr:col>17</xdr:col>
      <xdr:colOff>158115</xdr:colOff>
      <xdr:row>26</xdr:row>
      <xdr:rowOff>104775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145C9E2-B2CF-45B7-83C8-A138F83B31EA}"/>
            </a:ext>
          </a:extLst>
        </xdr:cNvPr>
        <xdr:cNvSpPr/>
      </xdr:nvSpPr>
      <xdr:spPr>
        <a:xfrm>
          <a:off x="9744075" y="4371975"/>
          <a:ext cx="2606040" cy="4953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Deceased D(t)</a:t>
          </a:r>
        </a:p>
      </xdr:txBody>
    </xdr:sp>
    <xdr:clientData/>
  </xdr:twoCellAnchor>
  <xdr:twoCellAnchor>
    <xdr:from>
      <xdr:col>5</xdr:col>
      <xdr:colOff>177165</xdr:colOff>
      <xdr:row>19</xdr:row>
      <xdr:rowOff>57150</xdr:rowOff>
    </xdr:from>
    <xdr:to>
      <xdr:col>7</xdr:col>
      <xdr:colOff>47625</xdr:colOff>
      <xdr:row>19</xdr:row>
      <xdr:rowOff>57150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533B27-6C3A-4AB9-A672-FB63CE097E66}"/>
            </a:ext>
          </a:extLst>
        </xdr:cNvPr>
        <xdr:cNvCxnSpPr>
          <a:stCxn id="2" idx="3"/>
          <a:endCxn id="3" idx="1"/>
        </xdr:cNvCxnSpPr>
      </xdr:nvCxnSpPr>
      <xdr:spPr>
        <a:xfrm>
          <a:off x="5053965" y="3486150"/>
          <a:ext cx="1089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13</xdr:row>
      <xdr:rowOff>76200</xdr:rowOff>
    </xdr:from>
    <xdr:to>
      <xdr:col>12</xdr:col>
      <xdr:colOff>590550</xdr:colOff>
      <xdr:row>19</xdr:row>
      <xdr:rowOff>57150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C37A1B2-560D-4FFF-B8CB-6BE560F5A375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8753475" y="2362200"/>
          <a:ext cx="981075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19</xdr:row>
      <xdr:rowOff>57150</xdr:rowOff>
    </xdr:from>
    <xdr:to>
      <xdr:col>12</xdr:col>
      <xdr:colOff>600075</xdr:colOff>
      <xdr:row>25</xdr:row>
      <xdr:rowOff>47625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B1ADD3E-25E6-4983-B33F-40E4DE5E442A}"/>
            </a:ext>
          </a:extLst>
        </xdr:cNvPr>
        <xdr:cNvCxnSpPr>
          <a:stCxn id="3" idx="3"/>
          <a:endCxn id="5" idx="1"/>
        </xdr:cNvCxnSpPr>
      </xdr:nvCxnSpPr>
      <xdr:spPr>
        <a:xfrm>
          <a:off x="8753475" y="3486150"/>
          <a:ext cx="990600" cy="1133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6950</xdr:colOff>
      <xdr:row>0</xdr:row>
      <xdr:rowOff>7435</xdr:rowOff>
    </xdr:from>
    <xdr:ext cx="9949263" cy="937629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B655F80-2805-4B33-8ECF-1F9000A9F242}"/>
            </a:ext>
          </a:extLst>
        </xdr:cNvPr>
        <xdr:cNvSpPr/>
      </xdr:nvSpPr>
      <xdr:spPr>
        <a:xfrm>
          <a:off x="6950" y="7435"/>
          <a:ext cx="994926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Compartments in the SIRD model</a:t>
          </a:r>
        </a:p>
      </xdr:txBody>
    </xdr:sp>
    <xdr:clientData/>
  </xdr:oneCellAnchor>
  <xdr:twoCellAnchor>
    <xdr:from>
      <xdr:col>7</xdr:col>
      <xdr:colOff>47625</xdr:colOff>
      <xdr:row>12</xdr:row>
      <xdr:rowOff>19050</xdr:rowOff>
    </xdr:from>
    <xdr:to>
      <xdr:col>11</xdr:col>
      <xdr:colOff>215265</xdr:colOff>
      <xdr:row>14</xdr:row>
      <xdr:rowOff>133350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EAFC3F5D-38C7-439C-B968-632BAFECE468}"/>
            </a:ext>
          </a:extLst>
        </xdr:cNvPr>
        <xdr:cNvSpPr/>
      </xdr:nvSpPr>
      <xdr:spPr>
        <a:xfrm>
          <a:off x="6143625" y="2114550"/>
          <a:ext cx="2606040" cy="495300"/>
        </a:xfrm>
        <a:prstGeom prst="roundRect">
          <a:avLst/>
        </a:prstGeom>
        <a:solidFill>
          <a:schemeClr val="bg1"/>
        </a:solidFill>
        <a:ln>
          <a:solidFill>
            <a:schemeClr val="accent1"/>
          </a:solidFill>
          <a:prstDash val="lgDash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Confirmed</a:t>
          </a:r>
          <a:r>
            <a:rPr lang="en-US" sz="1100" b="1" baseline="0">
              <a:solidFill>
                <a:sysClr val="windowText" lastClr="000000"/>
              </a:solidFill>
            </a:rPr>
            <a:t> C(t)</a:t>
          </a:r>
        </a:p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(operational category, not in the model)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177165</xdr:colOff>
      <xdr:row>13</xdr:row>
      <xdr:rowOff>76200</xdr:rowOff>
    </xdr:from>
    <xdr:to>
      <xdr:col>7</xdr:col>
      <xdr:colOff>47625</xdr:colOff>
      <xdr:row>19</xdr:row>
      <xdr:rowOff>57150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E8B95A12-5CA0-4B97-9256-D097D45C87C2}"/>
            </a:ext>
          </a:extLst>
        </xdr:cNvPr>
        <xdr:cNvCxnSpPr>
          <a:stCxn id="2" idx="3"/>
          <a:endCxn id="20" idx="1"/>
        </xdr:cNvCxnSpPr>
      </xdr:nvCxnSpPr>
      <xdr:spPr>
        <a:xfrm flipV="1">
          <a:off x="5053965" y="2362200"/>
          <a:ext cx="1089660" cy="112395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131445</xdr:colOff>
      <xdr:row>14</xdr:row>
      <xdr:rowOff>133350</xdr:rowOff>
    </xdr:from>
    <xdr:to>
      <xdr:col>9</xdr:col>
      <xdr:colOff>133350</xdr:colOff>
      <xdr:row>18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5FB99EA-AF20-4F8B-B3BD-1865DBBE371D}"/>
            </a:ext>
          </a:extLst>
        </xdr:cNvPr>
        <xdr:cNvCxnSpPr>
          <a:stCxn id="20" idx="2"/>
          <a:endCxn id="3" idx="0"/>
        </xdr:cNvCxnSpPr>
      </xdr:nvCxnSpPr>
      <xdr:spPr>
        <a:xfrm>
          <a:off x="7446645" y="2609850"/>
          <a:ext cx="1905" cy="62865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1036606</xdr:colOff>
      <xdr:row>27</xdr:row>
      <xdr:rowOff>122713</xdr:rowOff>
    </xdr:from>
    <xdr:ext cx="269381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F09C08A-CD9B-4C64-8A94-45ADF34FBDB0}"/>
                </a:ext>
              </a:extLst>
            </xdr:cNvPr>
            <xdr:cNvSpPr txBox="1"/>
          </xdr:nvSpPr>
          <xdr:spPr>
            <a:xfrm>
              <a:off x="13228606" y="5266213"/>
              <a:ext cx="269381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4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 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−1)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F09C08A-CD9B-4C64-8A94-45ADF34FBDB0}"/>
                </a:ext>
              </a:extLst>
            </xdr:cNvPr>
            <xdr:cNvSpPr txBox="1"/>
          </xdr:nvSpPr>
          <xdr:spPr>
            <a:xfrm>
              <a:off x="13228606" y="5266213"/>
              <a:ext cx="269381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𝑋(𝑡)</a:t>
              </a:r>
              <a:r>
                <a:rPr lang="en-US" sz="1400" i="0">
                  <a:latin typeface="Cambria Math" panose="02040503050406030204" pitchFamily="18" charset="0"/>
                </a:rPr>
                <a:t>=</a:t>
              </a:r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(𝑋, 𝑡)=𝑋(𝑡)−𝑋(𝑡−1)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20</xdr:col>
      <xdr:colOff>1065181</xdr:colOff>
      <xdr:row>31</xdr:row>
      <xdr:rowOff>132238</xdr:rowOff>
    </xdr:from>
    <xdr:ext cx="5883662" cy="6054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BC3D7F91-07F7-4454-B25A-4421662B0400}"/>
                </a:ext>
              </a:extLst>
            </xdr:cNvPr>
            <xdr:cNvSpPr txBox="1"/>
          </xdr:nvSpPr>
          <xdr:spPr>
            <a:xfrm>
              <a:off x="13257181" y="6037738"/>
              <a:ext cx="5883662" cy="6054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∆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−2)=</m:t>
                    </m:r>
                    <m:nary>
                      <m:naryPr>
                        <m:chr m:val="∑"/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BC3D7F91-07F7-4454-B25A-4421662B0400}"/>
                </a:ext>
              </a:extLst>
            </xdr:cNvPr>
            <xdr:cNvSpPr txBox="1"/>
          </xdr:nvSpPr>
          <xdr:spPr>
            <a:xfrm>
              <a:off x="13257181" y="6037738"/>
              <a:ext cx="5883662" cy="6054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𝑋(𝑡)= 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∆𝑋(𝑡)+𝑋(𝑡−1)=</a:t>
              </a:r>
              <a:r>
                <a:rPr lang="pt-BR" sz="1400" b="0" i="0">
                  <a:latin typeface="Cambria Math" panose="02040503050406030204" pitchFamily="18" charset="0"/>
                </a:rPr>
                <a:t> 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∆𝑋(𝑡)+ ∆𝑋(𝑡−1)+𝑋(𝑡−2)</a:t>
              </a:r>
              <a:r>
                <a:rPr lang="pt-BR" sz="1400" b="0" i="0">
                  <a:latin typeface="Cambria Math" panose="02040503050406030204" pitchFamily="18" charset="0"/>
                </a:rPr>
                <a:t>=∑24_(𝑘=0)^(𝑡−1)▒〖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∆𝑋(𝑡−𝑘)〗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203168</xdr:colOff>
      <xdr:row>17</xdr:row>
      <xdr:rowOff>8413</xdr:rowOff>
    </xdr:from>
    <xdr:ext cx="248209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196F5E4-E579-4C46-B0A7-303F273B4E0A}"/>
                </a:ext>
              </a:extLst>
            </xdr:cNvPr>
            <xdr:cNvSpPr txBox="1"/>
          </xdr:nvSpPr>
          <xdr:spPr>
            <a:xfrm>
              <a:off x="3860768" y="3246913"/>
              <a:ext cx="248209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196F5E4-E579-4C46-B0A7-303F273B4E0A}"/>
                </a:ext>
              </a:extLst>
            </xdr:cNvPr>
            <xdr:cNvSpPr txBox="1"/>
          </xdr:nvSpPr>
          <xdr:spPr>
            <a:xfrm>
              <a:off x="3860768" y="3246913"/>
              <a:ext cx="248209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12</xdr:col>
      <xdr:colOff>50768</xdr:colOff>
      <xdr:row>13</xdr:row>
      <xdr:rowOff>17938</xdr:rowOff>
    </xdr:from>
    <xdr:ext cx="264303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9C6888D-00A7-4303-906B-87C64D4B3ECD}"/>
                </a:ext>
              </a:extLst>
            </xdr:cNvPr>
            <xdr:cNvSpPr txBox="1"/>
          </xdr:nvSpPr>
          <xdr:spPr>
            <a:xfrm>
              <a:off x="7365968" y="2494438"/>
              <a:ext cx="264303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9C6888D-00A7-4303-906B-87C64D4B3ECD}"/>
                </a:ext>
              </a:extLst>
            </xdr:cNvPr>
            <xdr:cNvSpPr txBox="1"/>
          </xdr:nvSpPr>
          <xdr:spPr>
            <a:xfrm>
              <a:off x="7365968" y="2494438"/>
              <a:ext cx="264303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𝑅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12</xdr:col>
      <xdr:colOff>69818</xdr:colOff>
      <xdr:row>23</xdr:row>
      <xdr:rowOff>179863</xdr:rowOff>
    </xdr:from>
    <xdr:ext cx="274242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403075F-BE02-4D26-8AB7-0A25BC414C4B}"/>
                </a:ext>
              </a:extLst>
            </xdr:cNvPr>
            <xdr:cNvSpPr txBox="1"/>
          </xdr:nvSpPr>
          <xdr:spPr>
            <a:xfrm>
              <a:off x="7385018" y="4561363"/>
              <a:ext cx="274242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403075F-BE02-4D26-8AB7-0A25BC414C4B}"/>
                </a:ext>
              </a:extLst>
            </xdr:cNvPr>
            <xdr:cNvSpPr txBox="1"/>
          </xdr:nvSpPr>
          <xdr:spPr>
            <a:xfrm>
              <a:off x="7385018" y="4561363"/>
              <a:ext cx="274242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𝐷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60293</xdr:colOff>
      <xdr:row>31</xdr:row>
      <xdr:rowOff>75088</xdr:rowOff>
    </xdr:from>
    <xdr:ext cx="1291251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738CC8BC-DDED-4933-A905-3242A3C9E8B5}"/>
                </a:ext>
              </a:extLst>
            </xdr:cNvPr>
            <xdr:cNvSpPr txBox="1"/>
          </xdr:nvSpPr>
          <xdr:spPr>
            <a:xfrm>
              <a:off x="1889093" y="5980588"/>
              <a:ext cx="1291251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𝑆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738CC8BC-DDED-4933-A905-3242A3C9E8B5}"/>
                </a:ext>
              </a:extLst>
            </xdr:cNvPr>
            <xdr:cNvSpPr txBox="1"/>
          </xdr:nvSpPr>
          <xdr:spPr>
            <a:xfrm>
              <a:off x="1889093" y="5980588"/>
              <a:ext cx="1291251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𝑡=𝛽 𝑆(𝑡)  𝐼(𝑡)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519126</xdr:colOff>
      <xdr:row>31</xdr:row>
      <xdr:rowOff>75088</xdr:rowOff>
    </xdr:from>
    <xdr:ext cx="993862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34BC296-B2EF-4B0D-9B0D-CF5C8ECA9196}"/>
                </a:ext>
              </a:extLst>
            </xdr:cNvPr>
            <xdr:cNvSpPr txBox="1"/>
          </xdr:nvSpPr>
          <xdr:spPr>
            <a:xfrm>
              <a:off x="3567126" y="5980588"/>
              <a:ext cx="993862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34BC296-B2EF-4B0D-9B0D-CF5C8ECA9196}"/>
                </a:ext>
              </a:extLst>
            </xdr:cNvPr>
            <xdr:cNvSpPr txBox="1"/>
          </xdr:nvSpPr>
          <xdr:spPr>
            <a:xfrm>
              <a:off x="3567126" y="5980588"/>
              <a:ext cx="993862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𝑅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𝑡=𝛾_𝑟  𝐼(𝑡)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8</xdr:col>
      <xdr:colOff>155543</xdr:colOff>
      <xdr:row>31</xdr:row>
      <xdr:rowOff>75088</xdr:rowOff>
    </xdr:from>
    <xdr:ext cx="1029384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F7D8D53-82F6-4612-9408-B9D6BC42EE48}"/>
                </a:ext>
              </a:extLst>
            </xdr:cNvPr>
            <xdr:cNvSpPr txBox="1"/>
          </xdr:nvSpPr>
          <xdr:spPr>
            <a:xfrm>
              <a:off x="5032343" y="5980588"/>
              <a:ext cx="1029384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F7D8D53-82F6-4612-9408-B9D6BC42EE48}"/>
                </a:ext>
              </a:extLst>
            </xdr:cNvPr>
            <xdr:cNvSpPr txBox="1"/>
          </xdr:nvSpPr>
          <xdr:spPr>
            <a:xfrm>
              <a:off x="5032343" y="5980588"/>
              <a:ext cx="1029384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𝐷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𝑡=𝛾_𝑑  𝐼(𝑡)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185738</xdr:rowOff>
    </xdr:from>
    <xdr:to>
      <xdr:col>3</xdr:col>
      <xdr:colOff>9525</xdr:colOff>
      <xdr:row>10</xdr:row>
      <xdr:rowOff>5906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4A297B-2D71-423F-A479-96FE473916EB}"/>
            </a:ext>
          </a:extLst>
        </xdr:cNvPr>
        <xdr:cNvSpPr/>
      </xdr:nvSpPr>
      <xdr:spPr>
        <a:xfrm>
          <a:off x="30480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</xdr:colOff>
      <xdr:row>13</xdr:row>
      <xdr:rowOff>0</xdr:rowOff>
    </xdr:from>
    <xdr:to>
      <xdr:col>3</xdr:col>
      <xdr:colOff>9526</xdr:colOff>
      <xdr:row>14</xdr:row>
      <xdr:rowOff>10668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CFCBDE4-7AA6-4B05-9C84-0FD10746CCF9}"/>
            </a:ext>
          </a:extLst>
        </xdr:cNvPr>
        <xdr:cNvSpPr/>
      </xdr:nvSpPr>
      <xdr:spPr>
        <a:xfrm>
          <a:off x="3048001" y="3238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24</xdr:col>
      <xdr:colOff>9525</xdr:colOff>
      <xdr:row>12</xdr:row>
      <xdr:rowOff>10668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E38D43F-F5CB-4E58-B782-2A2A4BFC02A6}"/>
            </a:ext>
          </a:extLst>
        </xdr:cNvPr>
        <xdr:cNvSpPr/>
      </xdr:nvSpPr>
      <xdr:spPr>
        <a:xfrm>
          <a:off x="15849600" y="247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9</xdr:row>
      <xdr:rowOff>95822</xdr:rowOff>
    </xdr:from>
    <xdr:to>
      <xdr:col>23</xdr:col>
      <xdr:colOff>0</xdr:colOff>
      <xdr:row>11</xdr:row>
      <xdr:rowOff>100584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030BC59-99A5-4C4E-89AF-E1024B6B1FCE}"/>
            </a:ext>
          </a:extLst>
        </xdr:cNvPr>
        <xdr:cNvCxnSpPr>
          <a:cxnSpLocks/>
          <a:stCxn id="2" idx="3"/>
          <a:endCxn id="4" idx="1"/>
        </xdr:cNvCxnSpPr>
      </xdr:nvCxnSpPr>
      <xdr:spPr>
        <a:xfrm>
          <a:off x="3667125" y="1810322"/>
          <a:ext cx="121824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</xdr:colOff>
      <xdr:row>11</xdr:row>
      <xdr:rowOff>100584</xdr:rowOff>
    </xdr:from>
    <xdr:to>
      <xdr:col>23</xdr:col>
      <xdr:colOff>0</xdr:colOff>
      <xdr:row>13</xdr:row>
      <xdr:rowOff>100584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D86DCCA-499F-455C-B142-4D202AC72E45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3667126" y="2577084"/>
          <a:ext cx="12182474" cy="762000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185738</xdr:rowOff>
    </xdr:from>
    <xdr:to>
      <xdr:col>12</xdr:col>
      <xdr:colOff>9525</xdr:colOff>
      <xdr:row>10</xdr:row>
      <xdr:rowOff>5906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2F96E01E-7DCE-485B-ABBB-67BBF3583C49}"/>
            </a:ext>
          </a:extLst>
        </xdr:cNvPr>
        <xdr:cNvSpPr/>
      </xdr:nvSpPr>
      <xdr:spPr>
        <a:xfrm>
          <a:off x="85344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</xdr:colOff>
      <xdr:row>13</xdr:row>
      <xdr:rowOff>0</xdr:rowOff>
    </xdr:from>
    <xdr:to>
      <xdr:col>12</xdr:col>
      <xdr:colOff>12193</xdr:colOff>
      <xdr:row>14</xdr:row>
      <xdr:rowOff>10668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F619818-B4AC-47F8-B6BB-9DCAE828B6BD}"/>
            </a:ext>
          </a:extLst>
        </xdr:cNvPr>
        <xdr:cNvSpPr/>
      </xdr:nvSpPr>
      <xdr:spPr>
        <a:xfrm>
          <a:off x="8534401" y="3238500"/>
          <a:ext cx="621792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11</xdr:row>
      <xdr:rowOff>0</xdr:rowOff>
    </xdr:from>
    <xdr:to>
      <xdr:col>33</xdr:col>
      <xdr:colOff>9525</xdr:colOff>
      <xdr:row>12</xdr:row>
      <xdr:rowOff>10668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E4492AAB-6951-4A51-AF6C-34C688B07C0A}"/>
            </a:ext>
          </a:extLst>
        </xdr:cNvPr>
        <xdr:cNvSpPr/>
      </xdr:nvSpPr>
      <xdr:spPr>
        <a:xfrm>
          <a:off x="21336000" y="247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9525</xdr:colOff>
      <xdr:row>9</xdr:row>
      <xdr:rowOff>95822</xdr:rowOff>
    </xdr:from>
    <xdr:to>
      <xdr:col>32</xdr:col>
      <xdr:colOff>0</xdr:colOff>
      <xdr:row>11</xdr:row>
      <xdr:rowOff>100584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ACE6C294-AF58-4BB2-9ABD-F2E6ED006557}"/>
            </a:ext>
          </a:extLst>
        </xdr:cNvPr>
        <xdr:cNvCxnSpPr>
          <a:stCxn id="16" idx="3"/>
          <a:endCxn id="18" idx="1"/>
        </xdr:cNvCxnSpPr>
      </xdr:nvCxnSpPr>
      <xdr:spPr>
        <a:xfrm>
          <a:off x="9153525" y="1810322"/>
          <a:ext cx="121824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12193</xdr:colOff>
      <xdr:row>11</xdr:row>
      <xdr:rowOff>100584</xdr:rowOff>
    </xdr:from>
    <xdr:to>
      <xdr:col>32</xdr:col>
      <xdr:colOff>0</xdr:colOff>
      <xdr:row>13</xdr:row>
      <xdr:rowOff>100584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56C048C-71FD-4AFD-B15F-82F302B3382C}"/>
            </a:ext>
          </a:extLst>
        </xdr:cNvPr>
        <xdr:cNvCxnSpPr>
          <a:stCxn id="17" idx="3"/>
          <a:endCxn id="18" idx="1"/>
        </xdr:cNvCxnSpPr>
      </xdr:nvCxnSpPr>
      <xdr:spPr>
        <a:xfrm flipV="1">
          <a:off x="9156193" y="2577084"/>
          <a:ext cx="12179807" cy="762000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385811</xdr:colOff>
      <xdr:row>0</xdr:row>
      <xdr:rowOff>93160</xdr:rowOff>
    </xdr:from>
    <xdr:ext cx="3266984" cy="593304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EB603BD7-E951-438A-8905-E580E79941E3}"/>
            </a:ext>
          </a:extLst>
        </xdr:cNvPr>
        <xdr:cNvSpPr/>
      </xdr:nvSpPr>
      <xdr:spPr>
        <a:xfrm>
          <a:off x="20502611" y="93160"/>
          <a:ext cx="3266984" cy="59330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1">
              <a:shade val="50000"/>
            </a:schemeClr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Discuss with team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1373947" cy="937629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C3596D1B-CD34-441F-8774-8574DA08048E}"/>
            </a:ext>
          </a:extLst>
        </xdr:cNvPr>
        <xdr:cNvSpPr/>
      </xdr:nvSpPr>
      <xdr:spPr>
        <a:xfrm>
          <a:off x="0" y="0"/>
          <a:ext cx="1137394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Metodology</a:t>
          </a:r>
          <a:r>
            <a:rPr lang="en-US" sz="5400" b="1" cap="none" spc="0" baseline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 1 (from VISER) - Equations</a:t>
          </a:r>
          <a:endParaRPr lang="en-US" sz="5400" b="1" cap="none" spc="0">
            <a:ln w="12700">
              <a:solidFill>
                <a:schemeClr val="accent5"/>
              </a:solidFill>
              <a:prstDash val="solid"/>
            </a:ln>
            <a:pattFill prst="ltDnDiag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endParaRPr>
        </a:p>
      </xdr:txBody>
    </xdr:sp>
    <xdr:clientData/>
  </xdr:oneCellAnchor>
  <xdr:twoCellAnchor>
    <xdr:from>
      <xdr:col>23</xdr:col>
      <xdr:colOff>0</xdr:colOff>
      <xdr:row>11</xdr:row>
      <xdr:rowOff>0</xdr:rowOff>
    </xdr:from>
    <xdr:to>
      <xdr:col>24</xdr:col>
      <xdr:colOff>9525</xdr:colOff>
      <xdr:row>12</xdr:row>
      <xdr:rowOff>10668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890B2F75-9763-414B-93A5-4AEE323DD88C}"/>
            </a:ext>
          </a:extLst>
        </xdr:cNvPr>
        <xdr:cNvSpPr/>
      </xdr:nvSpPr>
      <xdr:spPr>
        <a:xfrm>
          <a:off x="15849600" y="247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85725</xdr:colOff>
      <xdr:row>12</xdr:row>
      <xdr:rowOff>9525</xdr:rowOff>
    </xdr:from>
    <xdr:to>
      <xdr:col>27</xdr:col>
      <xdr:colOff>533400</xdr:colOff>
      <xdr:row>12</xdr:row>
      <xdr:rowOff>504825</xdr:rowOff>
    </xdr:to>
    <xdr:sp macro="" textlink="">
      <xdr:nvSpPr>
        <xdr:cNvPr id="65" name="Arrow: Up 64">
          <a:extLst>
            <a:ext uri="{FF2B5EF4-FFF2-40B4-BE49-F238E27FC236}">
              <a16:creationId xmlns:a16="http://schemas.microsoft.com/office/drawing/2014/main" id="{5A7559FE-15AD-4944-98B6-C63249EB4929}"/>
            </a:ext>
          </a:extLst>
        </xdr:cNvPr>
        <xdr:cNvSpPr/>
      </xdr:nvSpPr>
      <xdr:spPr>
        <a:xfrm>
          <a:off x="18373725" y="2676525"/>
          <a:ext cx="447675" cy="495300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*</a:t>
          </a:r>
        </a:p>
      </xdr:txBody>
    </xdr:sp>
    <xdr:clientData/>
  </xdr:twoCellAnchor>
  <xdr:twoCellAnchor editAs="oneCell">
    <xdr:from>
      <xdr:col>0</xdr:col>
      <xdr:colOff>161925</xdr:colOff>
      <xdr:row>21</xdr:row>
      <xdr:rowOff>180975</xdr:rowOff>
    </xdr:from>
    <xdr:to>
      <xdr:col>17</xdr:col>
      <xdr:colOff>169925</xdr:colOff>
      <xdr:row>34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6FEBE7-0741-4123-B1A3-BADE033007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0190" b="25732"/>
        <a:stretch/>
      </xdr:blipFill>
      <xdr:spPr>
        <a:xfrm>
          <a:off x="161925" y="4943475"/>
          <a:ext cx="12200000" cy="2476500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21</xdr:row>
      <xdr:rowOff>180975</xdr:rowOff>
    </xdr:from>
    <xdr:to>
      <xdr:col>0</xdr:col>
      <xdr:colOff>657225</xdr:colOff>
      <xdr:row>24</xdr:row>
      <xdr:rowOff>66675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24DEAA3-C5EA-4E6A-9B6E-05EEBB22D618}"/>
            </a:ext>
          </a:extLst>
        </xdr:cNvPr>
        <xdr:cNvSpPr/>
      </xdr:nvSpPr>
      <xdr:spPr>
        <a:xfrm>
          <a:off x="161925" y="4943475"/>
          <a:ext cx="49530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385811</xdr:colOff>
      <xdr:row>0</xdr:row>
      <xdr:rowOff>93160</xdr:rowOff>
    </xdr:from>
    <xdr:ext cx="3266984" cy="593304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EE5B38-E5BA-475D-8334-D2AF1A3FA450}"/>
            </a:ext>
          </a:extLst>
        </xdr:cNvPr>
        <xdr:cNvSpPr/>
      </xdr:nvSpPr>
      <xdr:spPr>
        <a:xfrm>
          <a:off x="20502611" y="93160"/>
          <a:ext cx="3266984" cy="59330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1">
              <a:shade val="50000"/>
            </a:schemeClr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Discuss with team</a:t>
          </a:r>
        </a:p>
      </xdr:txBody>
    </xdr:sp>
    <xdr:clientData/>
  </xdr:oneCellAnchor>
  <xdr:twoCellAnchor>
    <xdr:from>
      <xdr:col>2</xdr:col>
      <xdr:colOff>0</xdr:colOff>
      <xdr:row>8</xdr:row>
      <xdr:rowOff>185738</xdr:rowOff>
    </xdr:from>
    <xdr:to>
      <xdr:col>3</xdr:col>
      <xdr:colOff>9525</xdr:colOff>
      <xdr:row>10</xdr:row>
      <xdr:rowOff>5906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1CB8F5DB-9E04-43F2-B94F-CCA55AD405B4}"/>
            </a:ext>
          </a:extLst>
        </xdr:cNvPr>
        <xdr:cNvSpPr/>
      </xdr:nvSpPr>
      <xdr:spPr>
        <a:xfrm>
          <a:off x="30480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</xdr:colOff>
      <xdr:row>12</xdr:row>
      <xdr:rowOff>536733</xdr:rowOff>
    </xdr:from>
    <xdr:to>
      <xdr:col>24</xdr:col>
      <xdr:colOff>0</xdr:colOff>
      <xdr:row>13</xdr:row>
      <xdr:rowOff>10953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87BD1887-2500-4FCF-BE05-B26E39E3A2DA}"/>
            </a:ext>
          </a:extLst>
        </xdr:cNvPr>
        <xdr:cNvSpPr/>
      </xdr:nvSpPr>
      <xdr:spPr>
        <a:xfrm>
          <a:off x="3048001" y="3203733"/>
          <a:ext cx="13411199" cy="45720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24</xdr:col>
      <xdr:colOff>9525</xdr:colOff>
      <xdr:row>12</xdr:row>
      <xdr:rowOff>10668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0B0A3B0-1A0F-472E-A364-8FCE04ABF6F7}"/>
            </a:ext>
          </a:extLst>
        </xdr:cNvPr>
        <xdr:cNvSpPr/>
      </xdr:nvSpPr>
      <xdr:spPr>
        <a:xfrm>
          <a:off x="15849600" y="247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9</xdr:row>
      <xdr:rowOff>95822</xdr:rowOff>
    </xdr:from>
    <xdr:to>
      <xdr:col>23</xdr:col>
      <xdr:colOff>0</xdr:colOff>
      <xdr:row>11</xdr:row>
      <xdr:rowOff>100584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DAF1FD9-34CF-4E69-8AC6-70E20F5918CC}"/>
            </a:ext>
          </a:extLst>
        </xdr:cNvPr>
        <xdr:cNvCxnSpPr>
          <a:cxnSpLocks/>
          <a:stCxn id="14" idx="3"/>
          <a:endCxn id="16" idx="1"/>
        </xdr:cNvCxnSpPr>
      </xdr:nvCxnSpPr>
      <xdr:spPr>
        <a:xfrm>
          <a:off x="3667125" y="1810322"/>
          <a:ext cx="121824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</xdr:colOff>
      <xdr:row>11</xdr:row>
      <xdr:rowOff>100584</xdr:rowOff>
    </xdr:from>
    <xdr:to>
      <xdr:col>23</xdr:col>
      <xdr:colOff>0</xdr:colOff>
      <xdr:row>12</xdr:row>
      <xdr:rowOff>536733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7E1F8CC-F274-4508-A7BA-DB2918562624}"/>
            </a:ext>
          </a:extLst>
        </xdr:cNvPr>
        <xdr:cNvCxnSpPr>
          <a:stCxn id="15" idx="0"/>
          <a:endCxn id="16" idx="1"/>
        </xdr:cNvCxnSpPr>
      </xdr:nvCxnSpPr>
      <xdr:spPr>
        <a:xfrm flipV="1">
          <a:off x="9753601" y="2577084"/>
          <a:ext cx="6095999" cy="626649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185738</xdr:rowOff>
    </xdr:from>
    <xdr:to>
      <xdr:col>12</xdr:col>
      <xdr:colOff>9525</xdr:colOff>
      <xdr:row>10</xdr:row>
      <xdr:rowOff>5906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BB288B3A-31A8-498E-9B1C-CF460C9F99F7}"/>
            </a:ext>
          </a:extLst>
        </xdr:cNvPr>
        <xdr:cNvSpPr/>
      </xdr:nvSpPr>
      <xdr:spPr>
        <a:xfrm>
          <a:off x="85344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0</xdr:colOff>
      <xdr:row>10</xdr:row>
      <xdr:rowOff>571499</xdr:rowOff>
    </xdr:from>
    <xdr:to>
      <xdr:col>33</xdr:col>
      <xdr:colOff>9525</xdr:colOff>
      <xdr:row>12</xdr:row>
      <xdr:rowOff>10667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F1D8F79A-C475-4CB1-A6E3-B78A2B1EC734}"/>
            </a:ext>
          </a:extLst>
        </xdr:cNvPr>
        <xdr:cNvSpPr/>
      </xdr:nvSpPr>
      <xdr:spPr>
        <a:xfrm>
          <a:off x="21336000" y="2476499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9525</xdr:colOff>
      <xdr:row>9</xdr:row>
      <xdr:rowOff>95822</xdr:rowOff>
    </xdr:from>
    <xdr:to>
      <xdr:col>32</xdr:col>
      <xdr:colOff>0</xdr:colOff>
      <xdr:row>11</xdr:row>
      <xdr:rowOff>100583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1A5F4F0-AAF7-401A-A79A-39C97F35DE04}"/>
            </a:ext>
          </a:extLst>
        </xdr:cNvPr>
        <xdr:cNvCxnSpPr>
          <a:stCxn id="19" idx="3"/>
          <a:endCxn id="20" idx="1"/>
        </xdr:cNvCxnSpPr>
      </xdr:nvCxnSpPr>
      <xdr:spPr>
        <a:xfrm>
          <a:off x="9153525" y="1810322"/>
          <a:ext cx="12182475" cy="766761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9526</xdr:colOff>
      <xdr:row>11</xdr:row>
      <xdr:rowOff>100583</xdr:rowOff>
    </xdr:from>
    <xdr:to>
      <xdr:col>32</xdr:col>
      <xdr:colOff>0</xdr:colOff>
      <xdr:row>13</xdr:row>
      <xdr:rowOff>184307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8F4B9CD-DBA9-449E-B21E-60F05939D6B8}"/>
            </a:ext>
          </a:extLst>
        </xdr:cNvPr>
        <xdr:cNvCxnSpPr>
          <a:cxnSpLocks/>
          <a:stCxn id="24" idx="0"/>
          <a:endCxn id="20" idx="1"/>
        </xdr:cNvCxnSpPr>
      </xdr:nvCxnSpPr>
      <xdr:spPr>
        <a:xfrm flipV="1">
          <a:off x="15249526" y="2577083"/>
          <a:ext cx="6086474" cy="845724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9526</xdr:colOff>
      <xdr:row>13</xdr:row>
      <xdr:rowOff>184307</xdr:rowOff>
    </xdr:from>
    <xdr:to>
      <xdr:col>33</xdr:col>
      <xdr:colOff>9525</xdr:colOff>
      <xdr:row>14</xdr:row>
      <xdr:rowOff>39527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F47852BB-D5FB-4174-A7FD-AD33ADEC5813}"/>
            </a:ext>
          </a:extLst>
        </xdr:cNvPr>
        <xdr:cNvSpPr/>
      </xdr:nvSpPr>
      <xdr:spPr>
        <a:xfrm>
          <a:off x="8543926" y="3422807"/>
          <a:ext cx="13411199" cy="45720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0</xdr:colOff>
      <xdr:row>0</xdr:row>
      <xdr:rowOff>9525</xdr:rowOff>
    </xdr:from>
    <xdr:ext cx="13919131" cy="937629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2AEAC0FA-213D-4B94-9448-D3C848D32A00}"/>
            </a:ext>
          </a:extLst>
        </xdr:cNvPr>
        <xdr:cNvSpPr/>
      </xdr:nvSpPr>
      <xdr:spPr>
        <a:xfrm>
          <a:off x="0" y="9525"/>
          <a:ext cx="139191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Metodology</a:t>
          </a:r>
          <a:r>
            <a:rPr lang="en-US" sz="5400" b="1" cap="none" spc="0" baseline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 1 (from VISER) - Equations and text</a:t>
          </a:r>
          <a:endParaRPr lang="en-US" sz="5400" b="1" cap="none" spc="0">
            <a:ln w="12700">
              <a:solidFill>
                <a:schemeClr val="accent5"/>
              </a:solidFill>
              <a:prstDash val="solid"/>
            </a:ln>
            <a:pattFill prst="ltDnDiag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endParaRPr>
        </a:p>
      </xdr:txBody>
    </xdr:sp>
    <xdr:clientData/>
  </xdr:oneCellAnchor>
  <xdr:twoCellAnchor editAs="oneCell">
    <xdr:from>
      <xdr:col>0</xdr:col>
      <xdr:colOff>142875</xdr:colOff>
      <xdr:row>22</xdr:row>
      <xdr:rowOff>9525</xdr:rowOff>
    </xdr:from>
    <xdr:to>
      <xdr:col>17</xdr:col>
      <xdr:colOff>150875</xdr:colOff>
      <xdr:row>35</xdr:row>
      <xdr:rowOff>9525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9B731D5-DFBD-44AA-8A6C-99641DEBA8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0190" b="25732"/>
        <a:stretch/>
      </xdr:blipFill>
      <xdr:spPr>
        <a:xfrm>
          <a:off x="142875" y="4962525"/>
          <a:ext cx="12200000" cy="2476500"/>
        </a:xfrm>
        <a:prstGeom prst="rect">
          <a:avLst/>
        </a:prstGeom>
      </xdr:spPr>
    </xdr:pic>
    <xdr:clientData/>
  </xdr:twoCellAnchor>
  <xdr:twoCellAnchor>
    <xdr:from>
      <xdr:col>0</xdr:col>
      <xdr:colOff>142875</xdr:colOff>
      <xdr:row>22</xdr:row>
      <xdr:rowOff>9525</xdr:rowOff>
    </xdr:from>
    <xdr:to>
      <xdr:col>0</xdr:col>
      <xdr:colOff>638175</xdr:colOff>
      <xdr:row>24</xdr:row>
      <xdr:rowOff>85725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559F2A8-9D3A-447C-B21D-7F9AAD97B471}"/>
            </a:ext>
          </a:extLst>
        </xdr:cNvPr>
        <xdr:cNvSpPr/>
      </xdr:nvSpPr>
      <xdr:spPr>
        <a:xfrm>
          <a:off x="142875" y="4962525"/>
          <a:ext cx="49530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185738</xdr:rowOff>
    </xdr:from>
    <xdr:to>
      <xdr:col>3</xdr:col>
      <xdr:colOff>9525</xdr:colOff>
      <xdr:row>19</xdr:row>
      <xdr:rowOff>5906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12217FD-723A-4FBC-885C-BC345A8D5F1A}"/>
            </a:ext>
          </a:extLst>
        </xdr:cNvPr>
        <xdr:cNvSpPr/>
      </xdr:nvSpPr>
      <xdr:spPr>
        <a:xfrm>
          <a:off x="30480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22</xdr:row>
      <xdr:rowOff>0</xdr:rowOff>
    </xdr:from>
    <xdr:to>
      <xdr:col>17</xdr:col>
      <xdr:colOff>9525</xdr:colOff>
      <xdr:row>23</xdr:row>
      <xdr:rowOff>10668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CB3B032-85E9-423D-A2AA-6787075C6EF9}"/>
            </a:ext>
          </a:extLst>
        </xdr:cNvPr>
        <xdr:cNvSpPr/>
      </xdr:nvSpPr>
      <xdr:spPr>
        <a:xfrm>
          <a:off x="11582400" y="3238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20</xdr:row>
      <xdr:rowOff>0</xdr:rowOff>
    </xdr:from>
    <xdr:to>
      <xdr:col>17</xdr:col>
      <xdr:colOff>9525</xdr:colOff>
      <xdr:row>21</xdr:row>
      <xdr:rowOff>10668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7AAD43A-10B4-4075-913A-E4FEFCB31429}"/>
            </a:ext>
          </a:extLst>
        </xdr:cNvPr>
        <xdr:cNvSpPr/>
      </xdr:nvSpPr>
      <xdr:spPr>
        <a:xfrm>
          <a:off x="11582400" y="247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18</xdr:row>
      <xdr:rowOff>95822</xdr:rowOff>
    </xdr:from>
    <xdr:to>
      <xdr:col>16</xdr:col>
      <xdr:colOff>0</xdr:colOff>
      <xdr:row>20</xdr:row>
      <xdr:rowOff>100584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1C7854B-1843-4D4F-AFFE-BA74DF387568}"/>
            </a:ext>
          </a:extLst>
        </xdr:cNvPr>
        <xdr:cNvCxnSpPr>
          <a:cxnSpLocks/>
          <a:stCxn id="2" idx="3"/>
          <a:endCxn id="4" idx="1"/>
        </xdr:cNvCxnSpPr>
      </xdr:nvCxnSpPr>
      <xdr:spPr>
        <a:xfrm>
          <a:off x="3667125" y="1810322"/>
          <a:ext cx="79152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309563</xdr:colOff>
      <xdr:row>21</xdr:row>
      <xdr:rowOff>10668</xdr:rowOff>
    </xdr:from>
    <xdr:to>
      <xdr:col>16</xdr:col>
      <xdr:colOff>309563</xdr:colOff>
      <xdr:row>22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782B052-4990-46F4-B3E8-63095D771C57}"/>
            </a:ext>
          </a:extLst>
        </xdr:cNvPr>
        <xdr:cNvCxnSpPr>
          <a:stCxn id="3" idx="0"/>
          <a:endCxn id="4" idx="2"/>
        </xdr:cNvCxnSpPr>
      </xdr:nvCxnSpPr>
      <xdr:spPr>
        <a:xfrm flipV="1">
          <a:off x="11891963" y="2677668"/>
          <a:ext cx="0" cy="56083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14336</xdr:colOff>
      <xdr:row>0</xdr:row>
      <xdr:rowOff>93160</xdr:rowOff>
    </xdr:from>
    <xdr:ext cx="3266984" cy="593304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D15C4CF-9B3D-4F5F-A9DC-69A4B7A77442}"/>
            </a:ext>
          </a:extLst>
        </xdr:cNvPr>
        <xdr:cNvSpPr/>
      </xdr:nvSpPr>
      <xdr:spPr>
        <a:xfrm>
          <a:off x="20131136" y="93160"/>
          <a:ext cx="3266984" cy="59330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1">
              <a:shade val="50000"/>
            </a:schemeClr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Discuss with team</a:t>
          </a:r>
        </a:p>
      </xdr:txBody>
    </xdr:sp>
    <xdr:clientData/>
  </xdr:oneCellAnchor>
  <xdr:oneCellAnchor>
    <xdr:from>
      <xdr:col>0</xdr:col>
      <xdr:colOff>13844</xdr:colOff>
      <xdr:row>0</xdr:row>
      <xdr:rowOff>0</xdr:rowOff>
    </xdr:from>
    <xdr:ext cx="10039800" cy="937629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76C4E98-3951-47DE-ABDE-EF6BDA9F6B83}"/>
            </a:ext>
          </a:extLst>
        </xdr:cNvPr>
        <xdr:cNvSpPr/>
      </xdr:nvSpPr>
      <xdr:spPr>
        <a:xfrm>
          <a:off x="13844" y="0"/>
          <a:ext cx="1003980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 baseline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Peddireddy et al. 2020 (backward)</a:t>
          </a:r>
          <a:endParaRPr lang="en-US" sz="5400" b="1" cap="none" spc="0">
            <a:ln w="12700">
              <a:solidFill>
                <a:schemeClr val="accent5"/>
              </a:solidFill>
              <a:prstDash val="solid"/>
            </a:ln>
            <a:pattFill prst="ltDnDiag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endParaRPr>
        </a:p>
      </xdr:txBody>
    </xdr:sp>
    <xdr:clientData/>
  </xdr:oneCellAnchor>
  <xdr:twoCellAnchor>
    <xdr:from>
      <xdr:col>2</xdr:col>
      <xdr:colOff>0</xdr:colOff>
      <xdr:row>33</xdr:row>
      <xdr:rowOff>185738</xdr:rowOff>
    </xdr:from>
    <xdr:to>
      <xdr:col>3</xdr:col>
      <xdr:colOff>9525</xdr:colOff>
      <xdr:row>35</xdr:row>
      <xdr:rowOff>5906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57AC9A8-F209-4050-A7D7-8B18963DCCA5}"/>
            </a:ext>
          </a:extLst>
        </xdr:cNvPr>
        <xdr:cNvSpPr/>
      </xdr:nvSpPr>
      <xdr:spPr>
        <a:xfrm>
          <a:off x="30480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0</xdr:colOff>
      <xdr:row>38</xdr:row>
      <xdr:rowOff>0</xdr:rowOff>
    </xdr:from>
    <xdr:to>
      <xdr:col>31</xdr:col>
      <xdr:colOff>9525</xdr:colOff>
      <xdr:row>39</xdr:row>
      <xdr:rowOff>10668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829E5A84-1F41-42FD-B326-242DDE4269C6}"/>
            </a:ext>
          </a:extLst>
        </xdr:cNvPr>
        <xdr:cNvSpPr/>
      </xdr:nvSpPr>
      <xdr:spPr>
        <a:xfrm>
          <a:off x="20116800" y="7048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0</xdr:colOff>
      <xdr:row>36</xdr:row>
      <xdr:rowOff>0</xdr:rowOff>
    </xdr:from>
    <xdr:to>
      <xdr:col>31</xdr:col>
      <xdr:colOff>9525</xdr:colOff>
      <xdr:row>37</xdr:row>
      <xdr:rowOff>10668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3143350A-2C9B-453B-837B-CB6406AAB3C9}"/>
            </a:ext>
          </a:extLst>
        </xdr:cNvPr>
        <xdr:cNvSpPr/>
      </xdr:nvSpPr>
      <xdr:spPr>
        <a:xfrm>
          <a:off x="20116800" y="628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34</xdr:row>
      <xdr:rowOff>95822</xdr:rowOff>
    </xdr:from>
    <xdr:to>
      <xdr:col>30</xdr:col>
      <xdr:colOff>0</xdr:colOff>
      <xdr:row>36</xdr:row>
      <xdr:rowOff>100584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176109E9-314F-467F-9BE9-2C65D7444666}"/>
            </a:ext>
          </a:extLst>
        </xdr:cNvPr>
        <xdr:cNvCxnSpPr>
          <a:cxnSpLocks/>
          <a:stCxn id="30" idx="3"/>
          <a:endCxn id="32" idx="1"/>
        </xdr:cNvCxnSpPr>
      </xdr:nvCxnSpPr>
      <xdr:spPr>
        <a:xfrm>
          <a:off x="3667125" y="5620322"/>
          <a:ext cx="164496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309563</xdr:colOff>
      <xdr:row>37</xdr:row>
      <xdr:rowOff>10668</xdr:rowOff>
    </xdr:from>
    <xdr:to>
      <xdr:col>30</xdr:col>
      <xdr:colOff>309563</xdr:colOff>
      <xdr:row>38</xdr:row>
      <xdr:rowOff>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1DEBC8D8-6189-47A8-AB87-E6594AC8DD90}"/>
            </a:ext>
          </a:extLst>
        </xdr:cNvPr>
        <xdr:cNvCxnSpPr>
          <a:stCxn id="31" idx="0"/>
          <a:endCxn id="32" idx="2"/>
        </xdr:cNvCxnSpPr>
      </xdr:nvCxnSpPr>
      <xdr:spPr>
        <a:xfrm flipV="1">
          <a:off x="20426363" y="6487668"/>
          <a:ext cx="0" cy="56083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33</xdr:row>
      <xdr:rowOff>185738</xdr:rowOff>
    </xdr:from>
    <xdr:to>
      <xdr:col>17</xdr:col>
      <xdr:colOff>9525</xdr:colOff>
      <xdr:row>35</xdr:row>
      <xdr:rowOff>5906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BB0E4B87-8A3E-4F1E-B0C1-4C14CE55A1BF}"/>
            </a:ext>
          </a:extLst>
        </xdr:cNvPr>
        <xdr:cNvSpPr/>
      </xdr:nvSpPr>
      <xdr:spPr>
        <a:xfrm>
          <a:off x="11582400" y="551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9525</xdr:colOff>
      <xdr:row>34</xdr:row>
      <xdr:rowOff>95822</xdr:rowOff>
    </xdr:from>
    <xdr:to>
      <xdr:col>30</xdr:col>
      <xdr:colOff>0</xdr:colOff>
      <xdr:row>36</xdr:row>
      <xdr:rowOff>100584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6CF15787-EA4F-46A3-8C87-CDC6223987A8}"/>
            </a:ext>
          </a:extLst>
        </xdr:cNvPr>
        <xdr:cNvCxnSpPr>
          <a:cxnSpLocks/>
          <a:stCxn id="35" idx="3"/>
          <a:endCxn id="32" idx="1"/>
        </xdr:cNvCxnSpPr>
      </xdr:nvCxnSpPr>
      <xdr:spPr>
        <a:xfrm>
          <a:off x="12201525" y="5620322"/>
          <a:ext cx="79152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49</xdr:row>
      <xdr:rowOff>185738</xdr:rowOff>
    </xdr:from>
    <xdr:to>
      <xdr:col>3</xdr:col>
      <xdr:colOff>9525</xdr:colOff>
      <xdr:row>51</xdr:row>
      <xdr:rowOff>5906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849C874F-43C9-40A6-B27E-1012581510AB}"/>
            </a:ext>
          </a:extLst>
        </xdr:cNvPr>
        <xdr:cNvSpPr/>
      </xdr:nvSpPr>
      <xdr:spPr>
        <a:xfrm>
          <a:off x="3048000" y="551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0</xdr:colOff>
      <xdr:row>54</xdr:row>
      <xdr:rowOff>0</xdr:rowOff>
    </xdr:from>
    <xdr:to>
      <xdr:col>45</xdr:col>
      <xdr:colOff>9525</xdr:colOff>
      <xdr:row>55</xdr:row>
      <xdr:rowOff>10668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6305BBF0-A6AB-49E2-AAE9-7380C02BF926}"/>
            </a:ext>
          </a:extLst>
        </xdr:cNvPr>
        <xdr:cNvSpPr/>
      </xdr:nvSpPr>
      <xdr:spPr>
        <a:xfrm>
          <a:off x="28651200" y="10858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0</xdr:colOff>
      <xdr:row>52</xdr:row>
      <xdr:rowOff>0</xdr:rowOff>
    </xdr:from>
    <xdr:to>
      <xdr:col>45</xdr:col>
      <xdr:colOff>9525</xdr:colOff>
      <xdr:row>53</xdr:row>
      <xdr:rowOff>10668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4015CADF-D42A-4231-A91A-066CA71F750E}"/>
            </a:ext>
          </a:extLst>
        </xdr:cNvPr>
        <xdr:cNvSpPr/>
      </xdr:nvSpPr>
      <xdr:spPr>
        <a:xfrm>
          <a:off x="28651200" y="1009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50</xdr:row>
      <xdr:rowOff>95822</xdr:rowOff>
    </xdr:from>
    <xdr:to>
      <xdr:col>44</xdr:col>
      <xdr:colOff>0</xdr:colOff>
      <xdr:row>52</xdr:row>
      <xdr:rowOff>100584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DF4D9754-8443-41ED-8FC5-47E21668EEF5}"/>
            </a:ext>
          </a:extLst>
        </xdr:cNvPr>
        <xdr:cNvCxnSpPr>
          <a:cxnSpLocks/>
          <a:stCxn id="39" idx="3"/>
          <a:endCxn id="41" idx="1"/>
        </xdr:cNvCxnSpPr>
      </xdr:nvCxnSpPr>
      <xdr:spPr>
        <a:xfrm>
          <a:off x="3667125" y="9430322"/>
          <a:ext cx="249840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309563</xdr:colOff>
      <xdr:row>53</xdr:row>
      <xdr:rowOff>10668</xdr:rowOff>
    </xdr:from>
    <xdr:to>
      <xdr:col>44</xdr:col>
      <xdr:colOff>309563</xdr:colOff>
      <xdr:row>54</xdr:row>
      <xdr:rowOff>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588A0F8-4FA2-4717-B95C-B7E975004C89}"/>
            </a:ext>
          </a:extLst>
        </xdr:cNvPr>
        <xdr:cNvCxnSpPr>
          <a:stCxn id="40" idx="0"/>
          <a:endCxn id="41" idx="2"/>
        </xdr:cNvCxnSpPr>
      </xdr:nvCxnSpPr>
      <xdr:spPr>
        <a:xfrm flipV="1">
          <a:off x="28960763" y="10297668"/>
          <a:ext cx="0" cy="56083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49</xdr:row>
      <xdr:rowOff>185738</xdr:rowOff>
    </xdr:from>
    <xdr:to>
      <xdr:col>17</xdr:col>
      <xdr:colOff>9525</xdr:colOff>
      <xdr:row>51</xdr:row>
      <xdr:rowOff>5906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0A69CC7E-ACF6-4C62-8D8B-9DA7049E3ED3}"/>
            </a:ext>
          </a:extLst>
        </xdr:cNvPr>
        <xdr:cNvSpPr/>
      </xdr:nvSpPr>
      <xdr:spPr>
        <a:xfrm>
          <a:off x="11582400" y="551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9525</xdr:colOff>
      <xdr:row>50</xdr:row>
      <xdr:rowOff>95822</xdr:rowOff>
    </xdr:from>
    <xdr:to>
      <xdr:col>44</xdr:col>
      <xdr:colOff>0</xdr:colOff>
      <xdr:row>52</xdr:row>
      <xdr:rowOff>100584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89AF8310-94A4-4DB0-8DEA-F43E007DF4F5}"/>
            </a:ext>
          </a:extLst>
        </xdr:cNvPr>
        <xdr:cNvCxnSpPr>
          <a:cxnSpLocks/>
          <a:stCxn id="44" idx="3"/>
          <a:endCxn id="41" idx="1"/>
        </xdr:cNvCxnSpPr>
      </xdr:nvCxnSpPr>
      <xdr:spPr>
        <a:xfrm>
          <a:off x="12201525" y="9430322"/>
          <a:ext cx="164496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49</xdr:row>
      <xdr:rowOff>185738</xdr:rowOff>
    </xdr:from>
    <xdr:to>
      <xdr:col>31</xdr:col>
      <xdr:colOff>9525</xdr:colOff>
      <xdr:row>51</xdr:row>
      <xdr:rowOff>5906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EE320CC9-B290-4FDE-8A23-09E318745E33}"/>
            </a:ext>
          </a:extLst>
        </xdr:cNvPr>
        <xdr:cNvSpPr/>
      </xdr:nvSpPr>
      <xdr:spPr>
        <a:xfrm>
          <a:off x="20116800" y="932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9525</xdr:colOff>
      <xdr:row>50</xdr:row>
      <xdr:rowOff>95822</xdr:rowOff>
    </xdr:from>
    <xdr:to>
      <xdr:col>44</xdr:col>
      <xdr:colOff>0</xdr:colOff>
      <xdr:row>52</xdr:row>
      <xdr:rowOff>100584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93B5327A-2F4A-49F3-8DE2-1E9609CC8CEB}"/>
            </a:ext>
          </a:extLst>
        </xdr:cNvPr>
        <xdr:cNvCxnSpPr>
          <a:cxnSpLocks/>
          <a:stCxn id="46" idx="3"/>
          <a:endCxn id="41" idx="1"/>
        </xdr:cNvCxnSpPr>
      </xdr:nvCxnSpPr>
      <xdr:spPr>
        <a:xfrm>
          <a:off x="20735925" y="9430322"/>
          <a:ext cx="79152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247650</xdr:colOff>
      <xdr:row>14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91ED82-CC1A-4CDF-8231-6089169A79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860" t="18361" r="42379" b="42832"/>
        <a:stretch/>
      </xdr:blipFill>
      <xdr:spPr>
        <a:xfrm>
          <a:off x="11582400" y="0"/>
          <a:ext cx="6343650" cy="2838450"/>
        </a:xfrm>
        <a:prstGeom prst="rect">
          <a:avLst/>
        </a:prstGeom>
      </xdr:spPr>
    </xdr:pic>
    <xdr:clientData/>
  </xdr:twoCellAnchor>
  <xdr:twoCellAnchor>
    <xdr:from>
      <xdr:col>15</xdr:col>
      <xdr:colOff>161925</xdr:colOff>
      <xdr:row>0</xdr:row>
      <xdr:rowOff>76200</xdr:rowOff>
    </xdr:from>
    <xdr:to>
      <xdr:col>16</xdr:col>
      <xdr:colOff>47625</xdr:colOff>
      <xdr:row>2</xdr:row>
      <xdr:rowOff>152400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EB568C8E-BB76-478C-857B-C643BF54029C}"/>
            </a:ext>
          </a:extLst>
        </xdr:cNvPr>
        <xdr:cNvSpPr/>
      </xdr:nvSpPr>
      <xdr:spPr>
        <a:xfrm>
          <a:off x="11134725" y="76200"/>
          <a:ext cx="49530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19050</xdr:colOff>
      <xdr:row>10</xdr:row>
      <xdr:rowOff>352425</xdr:rowOff>
    </xdr:from>
    <xdr:to>
      <xdr:col>39</xdr:col>
      <xdr:colOff>9525</xdr:colOff>
      <xdr:row>10</xdr:row>
      <xdr:rowOff>514349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61FA482-5B8F-491E-A956-E4E3BD14CF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735"/>
        <a:stretch/>
      </xdr:blipFill>
      <xdr:spPr>
        <a:xfrm>
          <a:off x="20212050" y="2257425"/>
          <a:ext cx="5476875" cy="161924"/>
        </a:xfrm>
        <a:prstGeom prst="rect">
          <a:avLst/>
        </a:prstGeom>
      </xdr:spPr>
    </xdr:pic>
    <xdr:clientData/>
  </xdr:twoCellAnchor>
  <xdr:twoCellAnchor editAs="oneCell">
    <xdr:from>
      <xdr:col>15</xdr:col>
      <xdr:colOff>19049</xdr:colOff>
      <xdr:row>10</xdr:row>
      <xdr:rowOff>133350</xdr:rowOff>
    </xdr:from>
    <xdr:to>
      <xdr:col>20</xdr:col>
      <xdr:colOff>0</xdr:colOff>
      <xdr:row>10</xdr:row>
      <xdr:rowOff>523875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20C112F-A7C8-493D-BCB8-3F36FF371E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735"/>
        <a:stretch/>
      </xdr:blipFill>
      <xdr:spPr>
        <a:xfrm>
          <a:off x="11068049" y="2038350"/>
          <a:ext cx="3028951" cy="390525"/>
        </a:xfrm>
        <a:prstGeom prst="rect">
          <a:avLst/>
        </a:prstGeom>
      </xdr:spPr>
    </xdr:pic>
    <xdr:clientData/>
  </xdr:twoCellAnchor>
  <xdr:oneCellAnchor>
    <xdr:from>
      <xdr:col>30</xdr:col>
      <xdr:colOff>385811</xdr:colOff>
      <xdr:row>0</xdr:row>
      <xdr:rowOff>93160</xdr:rowOff>
    </xdr:from>
    <xdr:ext cx="3266984" cy="593304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7763484-17E5-4749-BD18-1B5C8CBB822C}"/>
            </a:ext>
          </a:extLst>
        </xdr:cNvPr>
        <xdr:cNvSpPr/>
      </xdr:nvSpPr>
      <xdr:spPr>
        <a:xfrm>
          <a:off x="20502611" y="93160"/>
          <a:ext cx="3266984" cy="59330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1">
              <a:shade val="50000"/>
            </a:schemeClr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Discuss with team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0881505" cy="937629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ED842D3-A28B-49D6-B9DC-F71CCB1F2FE4}"/>
            </a:ext>
          </a:extLst>
        </xdr:cNvPr>
        <xdr:cNvSpPr/>
      </xdr:nvSpPr>
      <xdr:spPr>
        <a:xfrm>
          <a:off x="0" y="0"/>
          <a:ext cx="1088150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Individual-based</a:t>
          </a:r>
          <a:r>
            <a:rPr lang="en-US" sz="5400" b="1" cap="none" spc="0" baseline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 modelling (forward)</a:t>
          </a:r>
          <a:endParaRPr lang="en-US" sz="5400" b="1" cap="none" spc="0">
            <a:ln w="12700">
              <a:solidFill>
                <a:schemeClr val="accent5"/>
              </a:solidFill>
              <a:prstDash val="solid"/>
            </a:ln>
            <a:pattFill prst="ltDnDiag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endParaRPr>
        </a:p>
      </xdr:txBody>
    </xdr:sp>
    <xdr:clientData/>
  </xdr:oneCellAnchor>
  <xdr:twoCellAnchor>
    <xdr:from>
      <xdr:col>3</xdr:col>
      <xdr:colOff>0</xdr:colOff>
      <xdr:row>8</xdr:row>
      <xdr:rowOff>185738</xdr:rowOff>
    </xdr:from>
    <xdr:to>
      <xdr:col>4</xdr:col>
      <xdr:colOff>9525</xdr:colOff>
      <xdr:row>10</xdr:row>
      <xdr:rowOff>5906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1CD707EB-D6B4-4004-B0DC-0889A667ADF1}"/>
            </a:ext>
          </a:extLst>
        </xdr:cNvPr>
        <xdr:cNvSpPr/>
      </xdr:nvSpPr>
      <xdr:spPr>
        <a:xfrm>
          <a:off x="36576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309563</xdr:colOff>
      <xdr:row>10</xdr:row>
      <xdr:rowOff>5906</xdr:rowOff>
    </xdr:from>
    <xdr:to>
      <xdr:col>15</xdr:col>
      <xdr:colOff>0</xdr:colOff>
      <xdr:row>10</xdr:row>
      <xdr:rowOff>546735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602ED08-BB94-4546-AD7E-B2B1E4AAC5C9}"/>
            </a:ext>
          </a:extLst>
        </xdr:cNvPr>
        <xdr:cNvCxnSpPr>
          <a:cxnSpLocks/>
          <a:stCxn id="16" idx="2"/>
          <a:endCxn id="30" idx="1"/>
        </xdr:cNvCxnSpPr>
      </xdr:nvCxnSpPr>
      <xdr:spPr>
        <a:xfrm>
          <a:off x="4043363" y="1910906"/>
          <a:ext cx="7005637" cy="540829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523875</xdr:rowOff>
    </xdr:from>
    <xdr:to>
      <xdr:col>20</xdr:col>
      <xdr:colOff>9525</xdr:colOff>
      <xdr:row>10</xdr:row>
      <xdr:rowOff>569595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16509C89-7686-42DE-BCAC-2ADC385906AA}"/>
            </a:ext>
          </a:extLst>
        </xdr:cNvPr>
        <xdr:cNvSpPr/>
      </xdr:nvSpPr>
      <xdr:spPr>
        <a:xfrm>
          <a:off x="11049000" y="2428875"/>
          <a:ext cx="3057525" cy="45720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9525</xdr:colOff>
      <xdr:row>10</xdr:row>
      <xdr:rowOff>523875</xdr:rowOff>
    </xdr:from>
    <xdr:to>
      <xdr:col>39</xdr:col>
      <xdr:colOff>9525</xdr:colOff>
      <xdr:row>10</xdr:row>
      <xdr:rowOff>569595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6F5797CF-7F49-4570-89E5-781EBD959BCA}"/>
            </a:ext>
          </a:extLst>
        </xdr:cNvPr>
        <xdr:cNvSpPr/>
      </xdr:nvSpPr>
      <xdr:spPr>
        <a:xfrm>
          <a:off x="20202525" y="2428875"/>
          <a:ext cx="5486400" cy="45720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600075</xdr:colOff>
      <xdr:row>8</xdr:row>
      <xdr:rowOff>176213</xdr:rowOff>
    </xdr:from>
    <xdr:to>
      <xdr:col>7</xdr:col>
      <xdr:colOff>0</xdr:colOff>
      <xdr:row>9</xdr:row>
      <xdr:rowOff>186881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128877AE-C53C-42B3-BEB2-266377AB0544}"/>
            </a:ext>
          </a:extLst>
        </xdr:cNvPr>
        <xdr:cNvSpPr/>
      </xdr:nvSpPr>
      <xdr:spPr>
        <a:xfrm>
          <a:off x="5553075" y="1700213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9</xdr:row>
      <xdr:rowOff>86297</xdr:rowOff>
    </xdr:from>
    <xdr:to>
      <xdr:col>30</xdr:col>
      <xdr:colOff>9525</xdr:colOff>
      <xdr:row>10</xdr:row>
      <xdr:rowOff>546735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AE76D0CE-58BC-4364-BEA3-39A6E7EB539F}"/>
            </a:ext>
          </a:extLst>
        </xdr:cNvPr>
        <xdr:cNvCxnSpPr>
          <a:cxnSpLocks/>
          <a:stCxn id="36" idx="3"/>
          <a:endCxn id="34" idx="1"/>
        </xdr:cNvCxnSpPr>
      </xdr:nvCxnSpPr>
      <xdr:spPr>
        <a:xfrm>
          <a:off x="6172200" y="1800797"/>
          <a:ext cx="14030325" cy="650938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10</xdr:row>
      <xdr:rowOff>566738</xdr:rowOff>
    </xdr:from>
    <xdr:to>
      <xdr:col>18</xdr:col>
      <xdr:colOff>9525</xdr:colOff>
      <xdr:row>12</xdr:row>
      <xdr:rowOff>5906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FABCCADE-0B49-4D7B-9EBE-D8D8848C0A1B}"/>
            </a:ext>
          </a:extLst>
        </xdr:cNvPr>
        <xdr:cNvSpPr/>
      </xdr:nvSpPr>
      <xdr:spPr>
        <a:xfrm>
          <a:off x="12268200" y="2471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10</xdr:row>
      <xdr:rowOff>566738</xdr:rowOff>
    </xdr:from>
    <xdr:to>
      <xdr:col>21</xdr:col>
      <xdr:colOff>9525</xdr:colOff>
      <xdr:row>12</xdr:row>
      <xdr:rowOff>5906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26EDF3D9-273C-4684-950D-E99B6BD352E8}"/>
            </a:ext>
          </a:extLst>
        </xdr:cNvPr>
        <xdr:cNvSpPr/>
      </xdr:nvSpPr>
      <xdr:spPr>
        <a:xfrm>
          <a:off x="14097000" y="2471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ho.int/westernpacific/news/q-a-detail/frequently-asked-questions-about-eios" TargetMode="External"/><Relationship Id="rId2" Type="http://schemas.openxmlformats.org/officeDocument/2006/relationships/hyperlink" Target="https://g1.globo.com/sp/sao-paulo/noticia/2020/03/17/estado-de-sp-tem-o-primeiro-caso-de-morte-provocada-pelo-coronavirus.ghtml" TargetMode="External"/><Relationship Id="rId1" Type="http://schemas.openxmlformats.org/officeDocument/2006/relationships/hyperlink" Target="https://www.anamt.org.br/portal/2020/02/27/brasil-confirma-primeiro-caso-de-coronavirus/" TargetMode="External"/><Relationship Id="rId6" Type="http://schemas.openxmlformats.org/officeDocument/2006/relationships/hyperlink" Target="https://www.viser.com.br/covid-19/sp-covid-info-tracker" TargetMode="External"/><Relationship Id="rId5" Type="http://schemas.openxmlformats.org/officeDocument/2006/relationships/hyperlink" Target="https://www.cdc.gov/coronavirus/2019-ncov/hcp/clinical-guidance-management-patients.html" TargetMode="External"/><Relationship Id="rId4" Type="http://schemas.openxmlformats.org/officeDocument/2006/relationships/hyperlink" Target="https://www.who.int/emergencies/diseases/novel-coronavirus-2019/situation-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08CB-0F12-4548-A926-828E0B138DD8}">
  <dimension ref="A7:AB33"/>
  <sheetViews>
    <sheetView showGridLines="0" zoomScale="120" zoomScaleNormal="120" workbookViewId="0"/>
  </sheetViews>
  <sheetFormatPr defaultRowHeight="15" x14ac:dyDescent="0.25"/>
  <cols>
    <col min="21" max="21" width="30" bestFit="1" customWidth="1"/>
  </cols>
  <sheetData>
    <row r="7" spans="7:28" x14ac:dyDescent="0.25">
      <c r="H7" t="s">
        <v>36</v>
      </c>
    </row>
    <row r="8" spans="7:28" x14ac:dyDescent="0.25">
      <c r="G8" s="21" t="s">
        <v>65</v>
      </c>
      <c r="H8" s="20" t="s">
        <v>67</v>
      </c>
      <c r="U8" s="24" t="s">
        <v>91</v>
      </c>
      <c r="V8" s="24"/>
      <c r="W8" s="24"/>
      <c r="X8" s="24"/>
      <c r="Y8" s="24"/>
      <c r="Z8" s="24"/>
      <c r="AA8" s="24"/>
      <c r="AB8" s="24"/>
    </row>
    <row r="9" spans="7:28" x14ac:dyDescent="0.25">
      <c r="H9" t="s">
        <v>37</v>
      </c>
    </row>
    <row r="10" spans="7:28" x14ac:dyDescent="0.25">
      <c r="H10" s="20" t="s">
        <v>50</v>
      </c>
      <c r="U10" t="s">
        <v>55</v>
      </c>
      <c r="V10" t="s">
        <v>56</v>
      </c>
    </row>
    <row r="11" spans="7:28" x14ac:dyDescent="0.25">
      <c r="H11" s="19" t="s">
        <v>49</v>
      </c>
      <c r="U11" t="s">
        <v>57</v>
      </c>
      <c r="V11" t="s">
        <v>58</v>
      </c>
    </row>
    <row r="12" spans="7:28" x14ac:dyDescent="0.25">
      <c r="H12" s="20" t="s">
        <v>51</v>
      </c>
      <c r="U12" t="s">
        <v>59</v>
      </c>
      <c r="V12" t="s">
        <v>60</v>
      </c>
    </row>
    <row r="13" spans="7:28" x14ac:dyDescent="0.25">
      <c r="U13" t="s">
        <v>72</v>
      </c>
      <c r="V13" t="s">
        <v>73</v>
      </c>
    </row>
    <row r="15" spans="7:28" x14ac:dyDescent="0.25">
      <c r="U15" t="s">
        <v>92</v>
      </c>
    </row>
    <row r="16" spans="7:28" x14ac:dyDescent="0.25">
      <c r="N16" t="s">
        <v>36</v>
      </c>
      <c r="U16" t="s">
        <v>93</v>
      </c>
      <c r="V16" t="s">
        <v>76</v>
      </c>
    </row>
    <row r="17" spans="1:28" x14ac:dyDescent="0.25">
      <c r="M17" s="21" t="s">
        <v>66</v>
      </c>
      <c r="N17" s="20" t="s">
        <v>40</v>
      </c>
      <c r="V17" t="s">
        <v>77</v>
      </c>
      <c r="W17" t="s">
        <v>78</v>
      </c>
    </row>
    <row r="18" spans="1:28" x14ac:dyDescent="0.25">
      <c r="N18" t="s">
        <v>37</v>
      </c>
      <c r="W18" s="22" t="s">
        <v>79</v>
      </c>
    </row>
    <row r="19" spans="1:28" x14ac:dyDescent="0.25">
      <c r="N19" s="20" t="s">
        <v>38</v>
      </c>
      <c r="W19" t="s">
        <v>80</v>
      </c>
    </row>
    <row r="20" spans="1:28" x14ac:dyDescent="0.25">
      <c r="N20" s="19" t="s">
        <v>48</v>
      </c>
    </row>
    <row r="21" spans="1:28" x14ac:dyDescent="0.25">
      <c r="N21" s="20" t="s">
        <v>54</v>
      </c>
    </row>
    <row r="22" spans="1:28" x14ac:dyDescent="0.25">
      <c r="B22" t="s">
        <v>35</v>
      </c>
      <c r="H22" t="s">
        <v>74</v>
      </c>
    </row>
    <row r="23" spans="1:28" x14ac:dyDescent="0.25">
      <c r="A23" s="21" t="s">
        <v>61</v>
      </c>
      <c r="B23" s="20" t="s">
        <v>62</v>
      </c>
      <c r="H23" s="20" t="s">
        <v>75</v>
      </c>
    </row>
    <row r="24" spans="1:28" x14ac:dyDescent="0.25">
      <c r="B24" t="s">
        <v>43</v>
      </c>
      <c r="H24" s="20" t="s">
        <v>41</v>
      </c>
    </row>
    <row r="25" spans="1:28" x14ac:dyDescent="0.25">
      <c r="B25" s="20" t="s">
        <v>44</v>
      </c>
      <c r="H25" t="s">
        <v>42</v>
      </c>
      <c r="U25" s="24" t="s">
        <v>83</v>
      </c>
      <c r="V25" s="24"/>
      <c r="W25" s="24"/>
      <c r="X25" s="24"/>
      <c r="Y25" s="24"/>
      <c r="Z25" s="24"/>
      <c r="AA25" s="24"/>
      <c r="AB25" s="24"/>
    </row>
    <row r="26" spans="1:28" x14ac:dyDescent="0.25">
      <c r="B26" s="20" t="s">
        <v>71</v>
      </c>
      <c r="H26" s="20" t="s">
        <v>70</v>
      </c>
    </row>
    <row r="27" spans="1:28" x14ac:dyDescent="0.25">
      <c r="B27" s="19" t="s">
        <v>45</v>
      </c>
      <c r="H27" s="19" t="s">
        <v>48</v>
      </c>
      <c r="U27" t="s">
        <v>84</v>
      </c>
    </row>
    <row r="28" spans="1:28" x14ac:dyDescent="0.25">
      <c r="A28" s="21" t="s">
        <v>63</v>
      </c>
      <c r="B28" s="20" t="s">
        <v>46</v>
      </c>
      <c r="H28" s="20" t="s">
        <v>53</v>
      </c>
      <c r="N28" t="s">
        <v>36</v>
      </c>
    </row>
    <row r="29" spans="1:28" x14ac:dyDescent="0.25">
      <c r="A29" s="21" t="s">
        <v>64</v>
      </c>
      <c r="B29" s="20" t="s">
        <v>47</v>
      </c>
      <c r="M29" s="21" t="s">
        <v>68</v>
      </c>
      <c r="N29" s="20" t="s">
        <v>69</v>
      </c>
    </row>
    <row r="30" spans="1:28" x14ac:dyDescent="0.25">
      <c r="N30" t="s">
        <v>37</v>
      </c>
    </row>
    <row r="31" spans="1:28" x14ac:dyDescent="0.25">
      <c r="N31" s="20" t="s">
        <v>39</v>
      </c>
      <c r="U31" t="s">
        <v>85</v>
      </c>
    </row>
    <row r="32" spans="1:28" x14ac:dyDescent="0.25">
      <c r="N32" s="19" t="s">
        <v>49</v>
      </c>
    </row>
    <row r="33" spans="14:14" x14ac:dyDescent="0.25">
      <c r="N33" s="20" t="s">
        <v>52</v>
      </c>
    </row>
  </sheetData>
  <mergeCells count="2">
    <mergeCell ref="U8:AB8"/>
    <mergeCell ref="U25:AB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6D12-5BAB-48F7-A871-EC73412C1170}">
  <dimension ref="A8:AG20"/>
  <sheetViews>
    <sheetView showGridLines="0" tabSelected="1" zoomScaleNormal="100" workbookViewId="0">
      <selection activeCell="A10" sqref="A10"/>
    </sheetView>
  </sheetViews>
  <sheetFormatPr defaultRowHeight="15" x14ac:dyDescent="0.25"/>
  <cols>
    <col min="1" max="1" width="41.28515625" bestFit="1" customWidth="1"/>
    <col min="2" max="2" width="4.42578125" bestFit="1" customWidth="1"/>
  </cols>
  <sheetData>
    <row r="8" spans="1:33" x14ac:dyDescent="0.25">
      <c r="C8" s="6">
        <v>0</v>
      </c>
      <c r="D8" s="6">
        <v>1</v>
      </c>
      <c r="E8" s="6">
        <v>2</v>
      </c>
      <c r="F8" s="6">
        <v>3</v>
      </c>
      <c r="G8" s="6">
        <v>4</v>
      </c>
      <c r="H8" s="6">
        <v>5</v>
      </c>
      <c r="I8" s="6">
        <v>6</v>
      </c>
      <c r="J8" s="6">
        <v>7</v>
      </c>
      <c r="K8" s="6">
        <v>8</v>
      </c>
      <c r="L8" s="6">
        <v>9</v>
      </c>
      <c r="M8" s="6">
        <v>10</v>
      </c>
      <c r="N8" s="6">
        <v>11</v>
      </c>
      <c r="O8" s="6">
        <v>12</v>
      </c>
      <c r="P8" s="6">
        <v>13</v>
      </c>
      <c r="Q8" s="6">
        <v>14</v>
      </c>
      <c r="R8" s="6">
        <v>15</v>
      </c>
      <c r="S8" s="6">
        <v>16</v>
      </c>
      <c r="T8" s="6">
        <v>17</v>
      </c>
      <c r="U8" s="6">
        <v>18</v>
      </c>
      <c r="V8" s="6">
        <v>19</v>
      </c>
      <c r="W8" s="6">
        <v>20</v>
      </c>
      <c r="X8" s="6">
        <v>21</v>
      </c>
      <c r="Y8" s="6">
        <v>22</v>
      </c>
      <c r="Z8" s="6">
        <v>23</v>
      </c>
      <c r="AA8" s="6">
        <v>24</v>
      </c>
      <c r="AB8" s="6">
        <v>25</v>
      </c>
      <c r="AC8" s="6">
        <v>26</v>
      </c>
      <c r="AD8" s="6">
        <v>27</v>
      </c>
      <c r="AE8" s="6">
        <v>28</v>
      </c>
      <c r="AF8" s="6">
        <v>29</v>
      </c>
      <c r="AG8" s="6">
        <v>30</v>
      </c>
    </row>
    <row r="10" spans="1:33" x14ac:dyDescent="0.25">
      <c r="A10" s="1" t="s">
        <v>3</v>
      </c>
      <c r="B10" t="s">
        <v>0</v>
      </c>
      <c r="C10" s="5">
        <v>0</v>
      </c>
      <c r="D10" s="5">
        <v>1</v>
      </c>
      <c r="E10" s="5">
        <v>1</v>
      </c>
      <c r="F10" s="5">
        <v>1</v>
      </c>
      <c r="G10" s="5">
        <v>2</v>
      </c>
      <c r="H10" s="5">
        <v>2</v>
      </c>
      <c r="I10" s="5">
        <v>2</v>
      </c>
      <c r="J10" s="5">
        <v>2</v>
      </c>
      <c r="K10" s="5">
        <v>3</v>
      </c>
      <c r="L10" s="5">
        <v>6</v>
      </c>
      <c r="M10" s="5">
        <v>10</v>
      </c>
      <c r="N10" s="5">
        <v>13</v>
      </c>
      <c r="O10" s="5">
        <v>16</v>
      </c>
      <c r="P10" s="5">
        <v>16</v>
      </c>
      <c r="Q10" s="5">
        <v>19</v>
      </c>
      <c r="R10" s="5">
        <v>29</v>
      </c>
      <c r="S10" s="5">
        <v>41</v>
      </c>
      <c r="T10" s="5">
        <v>55</v>
      </c>
      <c r="U10" s="5">
        <v>63</v>
      </c>
      <c r="V10" s="5">
        <v>134</v>
      </c>
      <c r="W10" s="5">
        <v>150</v>
      </c>
      <c r="X10" s="5">
        <v>161</v>
      </c>
      <c r="Y10" s="5">
        <v>234</v>
      </c>
      <c r="Z10" s="5">
        <v>276</v>
      </c>
      <c r="AA10" s="5">
        <v>381</v>
      </c>
      <c r="AB10" s="5">
        <v>438</v>
      </c>
      <c r="AC10" s="5">
        <v>603</v>
      </c>
      <c r="AD10" s="5">
        <v>709</v>
      </c>
      <c r="AE10" s="5">
        <v>764</v>
      </c>
      <c r="AF10" s="5">
        <v>799</v>
      </c>
      <c r="AG10" s="5">
        <v>979</v>
      </c>
    </row>
    <row r="11" spans="1:33" ht="45" customHeight="1" x14ac:dyDescent="0.25">
      <c r="D11" s="7" t="s">
        <v>9</v>
      </c>
      <c r="E11" s="4"/>
      <c r="F11" s="7"/>
      <c r="G11" s="7" t="s">
        <v>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25">
      <c r="A12" t="s">
        <v>5</v>
      </c>
      <c r="B12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5">
        <f t="shared" ref="X12:AG12" si="0">C10-C14</f>
        <v>0</v>
      </c>
      <c r="Y12" s="5">
        <f t="shared" si="0"/>
        <v>1</v>
      </c>
      <c r="Z12" s="5">
        <f t="shared" si="0"/>
        <v>1</v>
      </c>
      <c r="AA12" s="5">
        <f t="shared" si="0"/>
        <v>1</v>
      </c>
      <c r="AB12" s="5">
        <f t="shared" si="0"/>
        <v>2</v>
      </c>
      <c r="AC12" s="5">
        <f t="shared" si="0"/>
        <v>2</v>
      </c>
      <c r="AD12" s="5">
        <f t="shared" si="0"/>
        <v>2</v>
      </c>
      <c r="AE12" s="5">
        <f t="shared" si="0"/>
        <v>2</v>
      </c>
      <c r="AF12" s="5">
        <f t="shared" si="0"/>
        <v>3</v>
      </c>
      <c r="AG12" s="5">
        <f t="shared" si="0"/>
        <v>6</v>
      </c>
    </row>
    <row r="13" spans="1:33" ht="45" customHeight="1" x14ac:dyDescent="0.25">
      <c r="Y13" s="7" t="s">
        <v>9</v>
      </c>
    </row>
    <row r="14" spans="1:33" x14ac:dyDescent="0.25">
      <c r="A14" s="1" t="s">
        <v>4</v>
      </c>
      <c r="B14" t="s">
        <v>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1</v>
      </c>
      <c r="Y14" s="5">
        <v>4</v>
      </c>
      <c r="Z14" s="5">
        <v>4</v>
      </c>
      <c r="AA14" s="5">
        <v>9</v>
      </c>
      <c r="AB14" s="5">
        <v>15</v>
      </c>
      <c r="AC14" s="5">
        <v>22</v>
      </c>
      <c r="AD14" s="5">
        <v>30</v>
      </c>
      <c r="AE14" s="5">
        <v>40</v>
      </c>
      <c r="AF14" s="5">
        <v>48</v>
      </c>
      <c r="AG14" s="5">
        <v>58</v>
      </c>
    </row>
    <row r="15" spans="1:33" x14ac:dyDescent="0.25">
      <c r="X15" s="4" t="s">
        <v>10</v>
      </c>
    </row>
    <row r="16" spans="1:33" x14ac:dyDescent="0.25">
      <c r="A16" s="1" t="s">
        <v>7</v>
      </c>
      <c r="B16" t="s">
        <v>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5">
        <f>X10-X12-X14</f>
        <v>160</v>
      </c>
      <c r="Y16" s="5">
        <f t="shared" ref="Y16:AG16" si="1">Y10-Y12-Y14</f>
        <v>229</v>
      </c>
      <c r="Z16" s="5">
        <f t="shared" si="1"/>
        <v>271</v>
      </c>
      <c r="AA16" s="5">
        <f t="shared" si="1"/>
        <v>371</v>
      </c>
      <c r="AB16" s="5">
        <f t="shared" si="1"/>
        <v>421</v>
      </c>
      <c r="AC16" s="5">
        <f t="shared" si="1"/>
        <v>579</v>
      </c>
      <c r="AD16" s="5">
        <f t="shared" si="1"/>
        <v>677</v>
      </c>
      <c r="AE16" s="5">
        <f t="shared" si="1"/>
        <v>722</v>
      </c>
      <c r="AF16" s="5">
        <f t="shared" si="1"/>
        <v>748</v>
      </c>
      <c r="AG16" s="5">
        <f t="shared" si="1"/>
        <v>915</v>
      </c>
    </row>
    <row r="20" spans="21:21" x14ac:dyDescent="0.25">
      <c r="U20" s="8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35DA-99C6-4E75-ABA7-689676674AD1}">
  <dimension ref="A8:AG16"/>
  <sheetViews>
    <sheetView showGridLines="0" zoomScaleNormal="100" workbookViewId="0">
      <selection activeCell="X13" sqref="X13"/>
    </sheetView>
  </sheetViews>
  <sheetFormatPr defaultRowHeight="15" x14ac:dyDescent="0.25"/>
  <cols>
    <col min="1" max="1" width="41.28515625" bestFit="1" customWidth="1"/>
    <col min="2" max="2" width="4.42578125" bestFit="1" customWidth="1"/>
  </cols>
  <sheetData>
    <row r="8" spans="1:33" x14ac:dyDescent="0.25">
      <c r="C8" s="6">
        <v>0</v>
      </c>
      <c r="D8" s="6">
        <v>1</v>
      </c>
      <c r="E8" s="6">
        <v>2</v>
      </c>
      <c r="F8" s="6">
        <v>3</v>
      </c>
      <c r="G8" s="6">
        <v>4</v>
      </c>
      <c r="H8" s="6">
        <v>5</v>
      </c>
      <c r="I8" s="6">
        <v>6</v>
      </c>
      <c r="J8" s="6">
        <v>7</v>
      </c>
      <c r="K8" s="6">
        <v>8</v>
      </c>
      <c r="L8" s="6">
        <v>9</v>
      </c>
      <c r="M8" s="6">
        <v>10</v>
      </c>
      <c r="N8" s="6">
        <v>11</v>
      </c>
      <c r="O8" s="6">
        <v>12</v>
      </c>
      <c r="P8" s="6">
        <v>13</v>
      </c>
      <c r="Q8" s="6">
        <v>14</v>
      </c>
      <c r="R8" s="6">
        <v>15</v>
      </c>
      <c r="S8" s="6">
        <v>16</v>
      </c>
      <c r="T8" s="6">
        <v>17</v>
      </c>
      <c r="U8" s="6">
        <v>18</v>
      </c>
      <c r="V8" s="6">
        <v>19</v>
      </c>
      <c r="W8" s="6">
        <v>20</v>
      </c>
      <c r="X8" s="6">
        <v>21</v>
      </c>
      <c r="Y8" s="6">
        <v>22</v>
      </c>
      <c r="Z8" s="6">
        <v>23</v>
      </c>
      <c r="AA8" s="6">
        <v>24</v>
      </c>
      <c r="AB8" s="6">
        <v>25</v>
      </c>
      <c r="AC8" s="6">
        <v>26</v>
      </c>
      <c r="AD8" s="6">
        <v>27</v>
      </c>
      <c r="AE8" s="6">
        <v>28</v>
      </c>
      <c r="AF8" s="6">
        <v>29</v>
      </c>
      <c r="AG8" s="6">
        <v>30</v>
      </c>
    </row>
    <row r="10" spans="1:33" x14ac:dyDescent="0.25">
      <c r="A10" s="1" t="s">
        <v>3</v>
      </c>
      <c r="B10" t="s">
        <v>0</v>
      </c>
      <c r="C10" s="5">
        <v>0</v>
      </c>
      <c r="D10" s="5">
        <v>1</v>
      </c>
      <c r="E10" s="5">
        <v>1</v>
      </c>
      <c r="F10" s="5">
        <v>1</v>
      </c>
      <c r="G10" s="5">
        <v>2</v>
      </c>
      <c r="H10" s="5">
        <v>2</v>
      </c>
      <c r="I10" s="5">
        <v>2</v>
      </c>
      <c r="J10" s="5">
        <v>2</v>
      </c>
      <c r="K10" s="5">
        <v>3</v>
      </c>
      <c r="L10" s="5">
        <v>6</v>
      </c>
      <c r="M10" s="5">
        <v>10</v>
      </c>
      <c r="N10" s="5">
        <v>13</v>
      </c>
      <c r="O10" s="5">
        <v>16</v>
      </c>
      <c r="P10" s="5">
        <v>16</v>
      </c>
      <c r="Q10" s="5">
        <v>19</v>
      </c>
      <c r="R10" s="5">
        <v>29</v>
      </c>
      <c r="S10" s="5">
        <v>41</v>
      </c>
      <c r="T10" s="5">
        <v>55</v>
      </c>
      <c r="U10" s="5">
        <v>63</v>
      </c>
      <c r="V10" s="5">
        <v>134</v>
      </c>
      <c r="W10" s="5">
        <v>150</v>
      </c>
      <c r="X10" s="5">
        <v>161</v>
      </c>
      <c r="Y10" s="5">
        <v>234</v>
      </c>
      <c r="Z10" s="5">
        <v>276</v>
      </c>
      <c r="AA10" s="5">
        <v>381</v>
      </c>
      <c r="AB10" s="5">
        <v>438</v>
      </c>
      <c r="AC10" s="5">
        <v>603</v>
      </c>
      <c r="AD10" s="5">
        <v>709</v>
      </c>
      <c r="AE10" s="5">
        <v>764</v>
      </c>
      <c r="AF10" s="5">
        <v>799</v>
      </c>
      <c r="AG10" s="5">
        <v>979</v>
      </c>
    </row>
    <row r="11" spans="1:33" ht="45" customHeight="1" x14ac:dyDescent="0.25">
      <c r="D11" s="7" t="s">
        <v>9</v>
      </c>
      <c r="E11" s="4"/>
      <c r="F11" s="7"/>
      <c r="G11" s="7" t="s">
        <v>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25">
      <c r="A12" t="s">
        <v>5</v>
      </c>
      <c r="B12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5">
        <f>C10-SUM(C14:X14)</f>
        <v>-1</v>
      </c>
      <c r="Y12" s="5">
        <f t="shared" ref="Y12:AG12" si="0">D10-SUM(D14:Y14)</f>
        <v>-1</v>
      </c>
      <c r="Z12" s="5">
        <f t="shared" si="0"/>
        <v>-2</v>
      </c>
      <c r="AA12" s="5">
        <f t="shared" si="0"/>
        <v>-3</v>
      </c>
      <c r="AB12" s="5">
        <f t="shared" si="0"/>
        <v>-3</v>
      </c>
      <c r="AC12" s="5">
        <f t="shared" si="0"/>
        <v>-4</v>
      </c>
      <c r="AD12" s="5">
        <f t="shared" si="0"/>
        <v>-5</v>
      </c>
      <c r="AE12" s="5">
        <f t="shared" si="0"/>
        <v>-6</v>
      </c>
      <c r="AF12" s="5">
        <f t="shared" si="0"/>
        <v>-6</v>
      </c>
      <c r="AG12" s="5">
        <f t="shared" si="0"/>
        <v>-4</v>
      </c>
    </row>
    <row r="13" spans="1:33" ht="45" customHeight="1" x14ac:dyDescent="0.25">
      <c r="Y13" s="7" t="s">
        <v>9</v>
      </c>
    </row>
    <row r="14" spans="1:33" x14ac:dyDescent="0.25">
      <c r="A14" s="1" t="s">
        <v>4</v>
      </c>
      <c r="B14" t="s">
        <v>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3" x14ac:dyDescent="0.25">
      <c r="X15" s="4" t="s">
        <v>10</v>
      </c>
    </row>
    <row r="16" spans="1:33" x14ac:dyDescent="0.25">
      <c r="A16" s="1" t="s">
        <v>7</v>
      </c>
      <c r="B16" t="s">
        <v>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5">
        <f t="shared" ref="X16:AG16" si="1">X10-X12-X14</f>
        <v>161</v>
      </c>
      <c r="Y16" s="5">
        <f t="shared" si="1"/>
        <v>234</v>
      </c>
      <c r="Z16" s="5">
        <f t="shared" si="1"/>
        <v>277</v>
      </c>
      <c r="AA16" s="5">
        <f t="shared" si="1"/>
        <v>383</v>
      </c>
      <c r="AB16" s="5">
        <f t="shared" si="1"/>
        <v>440</v>
      </c>
      <c r="AC16" s="5">
        <f t="shared" si="1"/>
        <v>606</v>
      </c>
      <c r="AD16" s="5">
        <f t="shared" si="1"/>
        <v>713</v>
      </c>
      <c r="AE16" s="5">
        <f t="shared" si="1"/>
        <v>769</v>
      </c>
      <c r="AF16" s="5">
        <f t="shared" si="1"/>
        <v>804</v>
      </c>
      <c r="AG16" s="5">
        <f t="shared" si="1"/>
        <v>982</v>
      </c>
    </row>
  </sheetData>
  <pageMargins left="0.7" right="0.7" top="0.75" bottom="0.75" header="0.3" footer="0.3"/>
  <pageSetup orientation="portrait" r:id="rId1"/>
  <ignoredErrors>
    <ignoredError sqref="X12:AG1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8C239-E8AC-4ED4-B7CD-3E51E7B192E5}">
  <dimension ref="A17:AS58"/>
  <sheetViews>
    <sheetView showGridLines="0" zoomScaleNormal="100" workbookViewId="0">
      <selection activeCell="A28" sqref="A28"/>
    </sheetView>
  </sheetViews>
  <sheetFormatPr defaultRowHeight="15" outlineLevelRow="1" x14ac:dyDescent="0.25"/>
  <cols>
    <col min="1" max="1" width="41.28515625" bestFit="1" customWidth="1"/>
    <col min="2" max="2" width="4.42578125" bestFit="1" customWidth="1"/>
  </cols>
  <sheetData>
    <row r="17" spans="1:45" outlineLevel="1" x14ac:dyDescent="0.25">
      <c r="A17" s="9" t="s">
        <v>11</v>
      </c>
      <c r="C17" s="6">
        <v>0</v>
      </c>
      <c r="D17" s="6">
        <v>1</v>
      </c>
      <c r="E17" s="6">
        <v>2</v>
      </c>
      <c r="F17" s="6">
        <v>3</v>
      </c>
      <c r="G17" s="6">
        <v>4</v>
      </c>
      <c r="H17" s="6">
        <v>5</v>
      </c>
      <c r="I17" s="6">
        <v>6</v>
      </c>
      <c r="J17" s="6">
        <v>7</v>
      </c>
      <c r="K17" s="6">
        <v>8</v>
      </c>
      <c r="L17" s="6">
        <v>9</v>
      </c>
      <c r="M17" s="6">
        <v>10</v>
      </c>
      <c r="N17" s="6">
        <v>11</v>
      </c>
      <c r="O17" s="6">
        <v>12</v>
      </c>
      <c r="P17" s="6">
        <v>13</v>
      </c>
      <c r="Q17" s="6">
        <v>14</v>
      </c>
      <c r="R17" s="6">
        <v>15</v>
      </c>
      <c r="S17" s="6">
        <v>16</v>
      </c>
      <c r="T17" s="6">
        <v>17</v>
      </c>
      <c r="U17" s="6">
        <v>18</v>
      </c>
      <c r="V17" s="6">
        <v>19</v>
      </c>
      <c r="W17" s="6">
        <v>20</v>
      </c>
      <c r="X17" s="6">
        <v>21</v>
      </c>
      <c r="Y17" s="6">
        <v>22</v>
      </c>
      <c r="Z17" s="6">
        <v>23</v>
      </c>
      <c r="AA17" s="6">
        <v>24</v>
      </c>
      <c r="AB17" s="6">
        <v>25</v>
      </c>
      <c r="AC17" s="6">
        <v>26</v>
      </c>
      <c r="AD17" s="6">
        <v>27</v>
      </c>
      <c r="AE17" s="6">
        <v>28</v>
      </c>
      <c r="AF17" s="6">
        <v>29</v>
      </c>
      <c r="AG17" s="6">
        <v>30</v>
      </c>
      <c r="AH17" s="6">
        <v>31</v>
      </c>
      <c r="AI17" s="6">
        <v>32</v>
      </c>
      <c r="AJ17" s="6">
        <v>33</v>
      </c>
      <c r="AK17" s="6">
        <v>34</v>
      </c>
      <c r="AL17" s="6">
        <v>35</v>
      </c>
      <c r="AM17" s="6">
        <v>36</v>
      </c>
      <c r="AN17" s="6">
        <v>37</v>
      </c>
      <c r="AO17" s="6">
        <v>38</v>
      </c>
      <c r="AP17" s="6">
        <v>39</v>
      </c>
      <c r="AQ17" s="6">
        <v>40</v>
      </c>
      <c r="AR17" s="6">
        <v>41</v>
      </c>
      <c r="AS17" s="6">
        <v>42</v>
      </c>
    </row>
    <row r="18" spans="1:45" outlineLevel="1" x14ac:dyDescent="0.25"/>
    <row r="19" spans="1:45" outlineLevel="1" x14ac:dyDescent="0.25">
      <c r="A19" s="1" t="s">
        <v>3</v>
      </c>
      <c r="B19" t="s">
        <v>0</v>
      </c>
      <c r="C19" s="5">
        <v>0</v>
      </c>
      <c r="D19" s="5">
        <v>1</v>
      </c>
      <c r="E19" s="5">
        <v>1</v>
      </c>
      <c r="F19" s="5">
        <v>1</v>
      </c>
      <c r="G19" s="5">
        <v>2</v>
      </c>
      <c r="H19" s="5">
        <v>2</v>
      </c>
      <c r="I19" s="5">
        <v>2</v>
      </c>
      <c r="J19" s="5">
        <v>2</v>
      </c>
      <c r="K19" s="5">
        <v>3</v>
      </c>
      <c r="L19" s="5">
        <v>6</v>
      </c>
      <c r="M19" s="5">
        <v>10</v>
      </c>
      <c r="N19" s="5">
        <v>13</v>
      </c>
      <c r="O19" s="5">
        <v>16</v>
      </c>
      <c r="P19" s="5">
        <v>16</v>
      </c>
      <c r="Q19" s="5">
        <v>19</v>
      </c>
      <c r="R19" s="5">
        <v>29</v>
      </c>
      <c r="S19" s="5">
        <v>41</v>
      </c>
      <c r="T19" s="5">
        <v>55</v>
      </c>
      <c r="U19" s="5">
        <v>63</v>
      </c>
      <c r="V19" s="5">
        <v>134</v>
      </c>
      <c r="W19" s="5">
        <v>150</v>
      </c>
      <c r="X19" s="5">
        <v>161</v>
      </c>
      <c r="Y19" s="5">
        <v>234</v>
      </c>
      <c r="Z19" s="5">
        <v>276</v>
      </c>
      <c r="AA19" s="5">
        <v>381</v>
      </c>
      <c r="AB19" s="5">
        <v>438</v>
      </c>
      <c r="AC19" s="5">
        <v>603</v>
      </c>
      <c r="AD19" s="5">
        <v>709</v>
      </c>
      <c r="AE19" s="5">
        <v>764</v>
      </c>
      <c r="AF19" s="5">
        <v>799</v>
      </c>
      <c r="AG19" s="5">
        <v>979</v>
      </c>
      <c r="AH19" s="5">
        <v>1140</v>
      </c>
      <c r="AI19" s="5">
        <v>1289</v>
      </c>
      <c r="AJ19" s="5">
        <v>1304</v>
      </c>
      <c r="AK19" s="5">
        <v>1355</v>
      </c>
      <c r="AL19" s="5">
        <v>2138</v>
      </c>
      <c r="AM19" s="5">
        <v>2719</v>
      </c>
      <c r="AN19" s="5">
        <v>3183</v>
      </c>
      <c r="AO19" s="5">
        <v>3652</v>
      </c>
      <c r="AP19" s="5">
        <v>3966</v>
      </c>
      <c r="AQ19" s="5">
        <v>4014</v>
      </c>
      <c r="AR19" s="5">
        <v>4185</v>
      </c>
      <c r="AS19" s="5">
        <v>4934</v>
      </c>
    </row>
    <row r="20" spans="1:45" ht="45" customHeight="1" outlineLevel="1" x14ac:dyDescent="0.25">
      <c r="D20" s="7" t="s">
        <v>9</v>
      </c>
      <c r="E20" s="4"/>
      <c r="F20" s="7"/>
      <c r="G20" s="7" t="s">
        <v>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45" outlineLevel="1" x14ac:dyDescent="0.25">
      <c r="A21" t="s">
        <v>5</v>
      </c>
      <c r="B21" t="s">
        <v>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5">
        <f>INT(0.81*C19)-Q23</f>
        <v>0</v>
      </c>
      <c r="R21" s="5">
        <f t="shared" ref="R21:AC21" si="0">INT(0.81*D19)-R23</f>
        <v>0</v>
      </c>
      <c r="S21" s="5">
        <f t="shared" si="0"/>
        <v>0</v>
      </c>
      <c r="T21" s="5">
        <f t="shared" si="0"/>
        <v>0</v>
      </c>
      <c r="U21" s="5">
        <f t="shared" si="0"/>
        <v>1</v>
      </c>
      <c r="V21" s="5">
        <f t="shared" si="0"/>
        <v>1</v>
      </c>
      <c r="W21" s="5">
        <f t="shared" si="0"/>
        <v>1</v>
      </c>
      <c r="X21" s="5">
        <f t="shared" si="0"/>
        <v>0</v>
      </c>
      <c r="Y21" s="5">
        <f>INT(0.81*K19)-Y23</f>
        <v>-2</v>
      </c>
      <c r="Z21" s="5">
        <f t="shared" si="0"/>
        <v>0</v>
      </c>
      <c r="AA21" s="5">
        <f t="shared" si="0"/>
        <v>-1</v>
      </c>
      <c r="AB21" s="5">
        <f t="shared" si="0"/>
        <v>-5</v>
      </c>
      <c r="AC21" s="5">
        <f t="shared" si="0"/>
        <v>-10</v>
      </c>
      <c r="AD21" s="5">
        <f>INT(0.81*P19)-AD23</f>
        <v>-18</v>
      </c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45" customHeight="1" outlineLevel="1" x14ac:dyDescent="0.25">
      <c r="Y22" s="7" t="s">
        <v>9</v>
      </c>
    </row>
    <row r="23" spans="1:45" outlineLevel="1" x14ac:dyDescent="0.25">
      <c r="A23" s="1" t="s">
        <v>4</v>
      </c>
      <c r="B23" t="s">
        <v>2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1</v>
      </c>
      <c r="Y23" s="5">
        <v>4</v>
      </c>
      <c r="Z23" s="5">
        <v>4</v>
      </c>
      <c r="AA23" s="5">
        <v>9</v>
      </c>
      <c r="AB23" s="5">
        <v>15</v>
      </c>
      <c r="AC23" s="5">
        <v>22</v>
      </c>
      <c r="AD23" s="5">
        <v>30</v>
      </c>
      <c r="AE23" s="5">
        <v>40</v>
      </c>
      <c r="AF23" s="5">
        <v>48</v>
      </c>
      <c r="AG23" s="5">
        <v>58</v>
      </c>
      <c r="AH23" s="5">
        <v>68</v>
      </c>
      <c r="AI23" s="5">
        <v>84</v>
      </c>
      <c r="AJ23" s="5">
        <v>98</v>
      </c>
      <c r="AK23" s="5">
        <v>113</v>
      </c>
      <c r="AL23" s="5">
        <v>136</v>
      </c>
      <c r="AM23" s="5">
        <v>164</v>
      </c>
      <c r="AN23" s="5">
        <v>188</v>
      </c>
      <c r="AO23" s="5">
        <v>219</v>
      </c>
      <c r="AP23" s="5">
        <v>260</v>
      </c>
      <c r="AQ23" s="5">
        <v>275</v>
      </c>
      <c r="AR23" s="5">
        <v>304</v>
      </c>
      <c r="AS23" s="5">
        <v>371</v>
      </c>
    </row>
    <row r="24" spans="1:45" outlineLevel="1" x14ac:dyDescent="0.25">
      <c r="X24" s="4" t="s">
        <v>10</v>
      </c>
    </row>
    <row r="25" spans="1:45" outlineLevel="1" x14ac:dyDescent="0.25">
      <c r="A25" s="1" t="s">
        <v>7</v>
      </c>
      <c r="B25" t="s">
        <v>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5">
        <f t="shared" ref="Q25:AD25" si="1">Q19-Q21-Q23</f>
        <v>19</v>
      </c>
      <c r="R25" s="5">
        <f t="shared" si="1"/>
        <v>29</v>
      </c>
      <c r="S25" s="5">
        <f t="shared" si="1"/>
        <v>41</v>
      </c>
      <c r="T25" s="5">
        <f t="shared" si="1"/>
        <v>55</v>
      </c>
      <c r="U25" s="5">
        <f t="shared" si="1"/>
        <v>62</v>
      </c>
      <c r="V25" s="5">
        <f t="shared" si="1"/>
        <v>133</v>
      </c>
      <c r="W25" s="5">
        <f t="shared" si="1"/>
        <v>149</v>
      </c>
      <c r="X25" s="5">
        <f>X19-X21-X23</f>
        <v>160</v>
      </c>
      <c r="Y25" s="5">
        <f t="shared" si="1"/>
        <v>232</v>
      </c>
      <c r="Z25" s="5">
        <f t="shared" si="1"/>
        <v>272</v>
      </c>
      <c r="AA25" s="5">
        <f t="shared" si="1"/>
        <v>373</v>
      </c>
      <c r="AB25" s="5">
        <f t="shared" si="1"/>
        <v>428</v>
      </c>
      <c r="AC25" s="5">
        <f t="shared" si="1"/>
        <v>591</v>
      </c>
      <c r="AD25" s="5">
        <f t="shared" si="1"/>
        <v>697</v>
      </c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outlineLevel="1" x14ac:dyDescent="0.25"/>
    <row r="27" spans="1:45" outlineLevel="1" x14ac:dyDescent="0.25"/>
    <row r="28" spans="1:45" outlineLevel="1" x14ac:dyDescent="0.25"/>
    <row r="29" spans="1:45" outlineLevel="1" x14ac:dyDescent="0.25">
      <c r="U29" s="8"/>
    </row>
    <row r="30" spans="1:45" outlineLevel="1" x14ac:dyDescent="0.25"/>
    <row r="31" spans="1:45" outlineLevel="1" x14ac:dyDescent="0.25"/>
    <row r="33" spans="1:45" outlineLevel="1" x14ac:dyDescent="0.25">
      <c r="A33" s="9" t="s">
        <v>12</v>
      </c>
      <c r="C33" s="6">
        <v>0</v>
      </c>
      <c r="D33" s="6">
        <v>1</v>
      </c>
      <c r="E33" s="6">
        <v>2</v>
      </c>
      <c r="F33" s="6">
        <v>3</v>
      </c>
      <c r="G33" s="6">
        <v>4</v>
      </c>
      <c r="H33" s="6">
        <v>5</v>
      </c>
      <c r="I33" s="6">
        <v>6</v>
      </c>
      <c r="J33" s="6">
        <v>7</v>
      </c>
      <c r="K33" s="6">
        <v>8</v>
      </c>
      <c r="L33" s="6">
        <v>9</v>
      </c>
      <c r="M33" s="6">
        <v>10</v>
      </c>
      <c r="N33" s="6">
        <v>11</v>
      </c>
      <c r="O33" s="6">
        <v>12</v>
      </c>
      <c r="P33" s="6">
        <v>13</v>
      </c>
      <c r="Q33" s="6">
        <v>14</v>
      </c>
      <c r="R33" s="6">
        <v>15</v>
      </c>
      <c r="S33" s="6">
        <v>16</v>
      </c>
      <c r="T33" s="6">
        <v>17</v>
      </c>
      <c r="U33" s="6">
        <v>18</v>
      </c>
      <c r="V33" s="6">
        <v>19</v>
      </c>
      <c r="W33" s="6">
        <v>20</v>
      </c>
      <c r="X33" s="6">
        <v>21</v>
      </c>
      <c r="Y33" s="6">
        <v>22</v>
      </c>
      <c r="Z33" s="6">
        <v>23</v>
      </c>
      <c r="AA33" s="6">
        <v>24</v>
      </c>
      <c r="AB33" s="6">
        <v>25</v>
      </c>
      <c r="AC33" s="6">
        <v>26</v>
      </c>
      <c r="AD33" s="6">
        <v>27</v>
      </c>
      <c r="AE33" s="6">
        <v>28</v>
      </c>
      <c r="AF33" s="6">
        <v>29</v>
      </c>
      <c r="AG33" s="6">
        <v>30</v>
      </c>
      <c r="AH33" s="6">
        <v>31</v>
      </c>
      <c r="AI33" s="6">
        <v>32</v>
      </c>
      <c r="AJ33" s="6">
        <v>33</v>
      </c>
      <c r="AK33" s="6">
        <v>34</v>
      </c>
      <c r="AL33" s="6">
        <v>35</v>
      </c>
      <c r="AM33" s="6">
        <v>36</v>
      </c>
      <c r="AN33" s="6">
        <v>37</v>
      </c>
      <c r="AO33" s="6">
        <v>38</v>
      </c>
      <c r="AP33" s="6">
        <v>39</v>
      </c>
      <c r="AQ33" s="6">
        <v>40</v>
      </c>
      <c r="AR33" s="6">
        <v>41</v>
      </c>
      <c r="AS33" s="6">
        <v>42</v>
      </c>
    </row>
    <row r="34" spans="1:45" outlineLevel="1" x14ac:dyDescent="0.25"/>
    <row r="35" spans="1:45" outlineLevel="1" x14ac:dyDescent="0.25">
      <c r="A35" s="1" t="s">
        <v>3</v>
      </c>
      <c r="B35" t="s">
        <v>0</v>
      </c>
      <c r="C35" s="5">
        <v>0</v>
      </c>
      <c r="D35" s="5">
        <v>1</v>
      </c>
      <c r="E35" s="5">
        <v>1</v>
      </c>
      <c r="F35" s="5">
        <v>1</v>
      </c>
      <c r="G35" s="5">
        <v>2</v>
      </c>
      <c r="H35" s="5">
        <v>2</v>
      </c>
      <c r="I35" s="5">
        <v>2</v>
      </c>
      <c r="J35" s="5">
        <v>2</v>
      </c>
      <c r="K35" s="5">
        <v>3</v>
      </c>
      <c r="L35" s="5">
        <v>6</v>
      </c>
      <c r="M35" s="5">
        <v>10</v>
      </c>
      <c r="N35" s="5">
        <v>13</v>
      </c>
      <c r="O35" s="5">
        <v>16</v>
      </c>
      <c r="P35" s="5">
        <v>16</v>
      </c>
      <c r="Q35" s="5">
        <v>19</v>
      </c>
      <c r="R35" s="5">
        <v>29</v>
      </c>
      <c r="S35" s="5">
        <v>41</v>
      </c>
      <c r="T35" s="5">
        <v>55</v>
      </c>
      <c r="U35" s="5">
        <v>63</v>
      </c>
      <c r="V35" s="5">
        <v>134</v>
      </c>
      <c r="W35" s="5">
        <v>150</v>
      </c>
      <c r="X35" s="5">
        <v>161</v>
      </c>
      <c r="Y35" s="5">
        <v>234</v>
      </c>
      <c r="Z35" s="5">
        <v>276</v>
      </c>
      <c r="AA35" s="5">
        <v>381</v>
      </c>
      <c r="AB35" s="5">
        <v>438</v>
      </c>
      <c r="AC35" s="5">
        <v>603</v>
      </c>
      <c r="AD35" s="5">
        <v>709</v>
      </c>
      <c r="AE35" s="5">
        <v>764</v>
      </c>
      <c r="AF35" s="5">
        <v>799</v>
      </c>
      <c r="AG35" s="5">
        <v>979</v>
      </c>
      <c r="AH35" s="5">
        <v>1140</v>
      </c>
      <c r="AI35" s="5">
        <v>1289</v>
      </c>
      <c r="AJ35" s="5">
        <v>1304</v>
      </c>
      <c r="AK35" s="5">
        <v>1355</v>
      </c>
      <c r="AL35" s="5">
        <v>2138</v>
      </c>
      <c r="AM35" s="5">
        <v>2719</v>
      </c>
      <c r="AN35" s="5">
        <v>3183</v>
      </c>
      <c r="AO35" s="5">
        <v>3652</v>
      </c>
      <c r="AP35" s="5">
        <v>3966</v>
      </c>
      <c r="AQ35" s="5">
        <v>4014</v>
      </c>
      <c r="AR35" s="5">
        <v>4185</v>
      </c>
      <c r="AS35" s="5">
        <v>4934</v>
      </c>
    </row>
    <row r="36" spans="1:45" ht="45" customHeight="1" outlineLevel="1" x14ac:dyDescent="0.25">
      <c r="D36" s="7" t="s">
        <v>9</v>
      </c>
      <c r="E36" s="4"/>
      <c r="F36" s="7"/>
      <c r="G36" s="7" t="s">
        <v>10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45" outlineLevel="1" x14ac:dyDescent="0.25">
      <c r="A37" t="s">
        <v>5</v>
      </c>
      <c r="B37" t="s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3">
        <f>Q21</f>
        <v>0</v>
      </c>
      <c r="R37" s="23">
        <f t="shared" ref="R37:AD37" si="2">R21</f>
        <v>0</v>
      </c>
      <c r="S37" s="23">
        <f t="shared" si="2"/>
        <v>0</v>
      </c>
      <c r="T37" s="23">
        <f t="shared" si="2"/>
        <v>0</v>
      </c>
      <c r="U37" s="23">
        <f t="shared" si="2"/>
        <v>1</v>
      </c>
      <c r="V37" s="23">
        <f t="shared" si="2"/>
        <v>1</v>
      </c>
      <c r="W37" s="23">
        <f t="shared" si="2"/>
        <v>1</v>
      </c>
      <c r="X37" s="23">
        <f t="shared" si="2"/>
        <v>0</v>
      </c>
      <c r="Y37" s="23">
        <f t="shared" si="2"/>
        <v>-2</v>
      </c>
      <c r="Z37" s="23">
        <f t="shared" si="2"/>
        <v>0</v>
      </c>
      <c r="AA37" s="23">
        <f t="shared" si="2"/>
        <v>-1</v>
      </c>
      <c r="AB37" s="23">
        <f t="shared" si="2"/>
        <v>-5</v>
      </c>
      <c r="AC37" s="23">
        <f t="shared" si="2"/>
        <v>-10</v>
      </c>
      <c r="AD37" s="23">
        <f t="shared" si="2"/>
        <v>-18</v>
      </c>
      <c r="AE37" s="5">
        <f>INT(0.81*Q35+0.14*C35) - AE39</f>
        <v>-25</v>
      </c>
      <c r="AF37" s="5">
        <f>INT(0.81*R35+0.14*D35) - AF39</f>
        <v>-25</v>
      </c>
      <c r="AG37" s="5">
        <f t="shared" ref="AG37:AQ37" si="3">INT(0.81*S35+0.14*E35) - AG39</f>
        <v>-25</v>
      </c>
      <c r="AH37" s="5">
        <f t="shared" si="3"/>
        <v>-24</v>
      </c>
      <c r="AI37" s="5">
        <f t="shared" si="3"/>
        <v>-33</v>
      </c>
      <c r="AJ37" s="5">
        <f t="shared" si="3"/>
        <v>10</v>
      </c>
      <c r="AK37" s="5">
        <f t="shared" si="3"/>
        <v>8</v>
      </c>
      <c r="AL37" s="5">
        <f t="shared" si="3"/>
        <v>-6</v>
      </c>
      <c r="AM37" s="5">
        <f t="shared" si="3"/>
        <v>25</v>
      </c>
      <c r="AN37" s="5">
        <f t="shared" si="3"/>
        <v>36</v>
      </c>
      <c r="AO37" s="5">
        <f>INT(0.81*AA35+0.14*M35) - AO39</f>
        <v>91</v>
      </c>
      <c r="AP37" s="5">
        <f t="shared" si="3"/>
        <v>96</v>
      </c>
      <c r="AQ37" s="5">
        <f t="shared" si="3"/>
        <v>215</v>
      </c>
      <c r="AR37" s="5">
        <f>INT(0.81*AD35+0.14*P35) - AR39</f>
        <v>272</v>
      </c>
      <c r="AS37" s="5"/>
    </row>
    <row r="38" spans="1:45" ht="45" customHeight="1" outlineLevel="1" x14ac:dyDescent="0.25">
      <c r="Y38" s="7" t="s">
        <v>9</v>
      </c>
    </row>
    <row r="39" spans="1:45" outlineLevel="1" x14ac:dyDescent="0.25">
      <c r="A39" s="1" t="s">
        <v>4</v>
      </c>
      <c r="B39" t="s">
        <v>2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1</v>
      </c>
      <c r="Y39" s="5">
        <v>4</v>
      </c>
      <c r="Z39" s="5">
        <v>4</v>
      </c>
      <c r="AA39" s="5">
        <v>9</v>
      </c>
      <c r="AB39" s="5">
        <v>15</v>
      </c>
      <c r="AC39" s="5">
        <v>22</v>
      </c>
      <c r="AD39" s="5">
        <v>30</v>
      </c>
      <c r="AE39" s="5">
        <v>40</v>
      </c>
      <c r="AF39" s="5">
        <v>48</v>
      </c>
      <c r="AG39" s="5">
        <v>58</v>
      </c>
      <c r="AH39" s="5">
        <v>68</v>
      </c>
      <c r="AI39" s="5">
        <v>84</v>
      </c>
      <c r="AJ39" s="5">
        <v>98</v>
      </c>
      <c r="AK39" s="5">
        <v>113</v>
      </c>
      <c r="AL39" s="5">
        <v>136</v>
      </c>
      <c r="AM39" s="5">
        <v>164</v>
      </c>
      <c r="AN39" s="5">
        <v>188</v>
      </c>
      <c r="AO39" s="5">
        <v>219</v>
      </c>
      <c r="AP39" s="5">
        <v>260</v>
      </c>
      <c r="AQ39" s="5">
        <v>275</v>
      </c>
      <c r="AR39" s="5">
        <v>304</v>
      </c>
      <c r="AS39" s="5">
        <v>371</v>
      </c>
    </row>
    <row r="40" spans="1:45" outlineLevel="1" x14ac:dyDescent="0.25">
      <c r="X40" s="4" t="s">
        <v>10</v>
      </c>
    </row>
    <row r="41" spans="1:45" outlineLevel="1" x14ac:dyDescent="0.25">
      <c r="A41" s="1" t="s">
        <v>7</v>
      </c>
      <c r="B41" t="s">
        <v>6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23">
        <f>Q35-Q37-Q39</f>
        <v>19</v>
      </c>
      <c r="R41" s="23">
        <f t="shared" ref="R41:AD41" si="4">R35-R37-R39</f>
        <v>29</v>
      </c>
      <c r="S41" s="23">
        <f t="shared" si="4"/>
        <v>41</v>
      </c>
      <c r="T41" s="23">
        <f t="shared" si="4"/>
        <v>55</v>
      </c>
      <c r="U41" s="23">
        <f t="shared" si="4"/>
        <v>62</v>
      </c>
      <c r="V41" s="23">
        <f t="shared" si="4"/>
        <v>133</v>
      </c>
      <c r="W41" s="23">
        <f t="shared" si="4"/>
        <v>149</v>
      </c>
      <c r="X41" s="23">
        <f t="shared" si="4"/>
        <v>160</v>
      </c>
      <c r="Y41" s="23">
        <f t="shared" si="4"/>
        <v>232</v>
      </c>
      <c r="Z41" s="23">
        <f t="shared" si="4"/>
        <v>272</v>
      </c>
      <c r="AA41" s="23">
        <f t="shared" si="4"/>
        <v>373</v>
      </c>
      <c r="AB41" s="23">
        <f t="shared" si="4"/>
        <v>428</v>
      </c>
      <c r="AC41" s="23">
        <f t="shared" si="4"/>
        <v>591</v>
      </c>
      <c r="AD41" s="23">
        <f t="shared" si="4"/>
        <v>697</v>
      </c>
      <c r="AE41" s="5">
        <f>AE35-AE37-AE39</f>
        <v>749</v>
      </c>
      <c r="AF41" s="5">
        <f t="shared" ref="AF41:AR41" si="5">AF35-AF37-AF39</f>
        <v>776</v>
      </c>
      <c r="AG41" s="5">
        <f t="shared" si="5"/>
        <v>946</v>
      </c>
      <c r="AH41" s="5">
        <f t="shared" si="5"/>
        <v>1096</v>
      </c>
      <c r="AI41" s="5">
        <f t="shared" si="5"/>
        <v>1238</v>
      </c>
      <c r="AJ41" s="5">
        <f t="shared" si="5"/>
        <v>1196</v>
      </c>
      <c r="AK41" s="5">
        <f t="shared" si="5"/>
        <v>1234</v>
      </c>
      <c r="AL41" s="5">
        <f t="shared" si="5"/>
        <v>2008</v>
      </c>
      <c r="AM41" s="5">
        <f t="shared" si="5"/>
        <v>2530</v>
      </c>
      <c r="AN41" s="5">
        <f t="shared" si="5"/>
        <v>2959</v>
      </c>
      <c r="AO41" s="5">
        <f t="shared" si="5"/>
        <v>3342</v>
      </c>
      <c r="AP41" s="5">
        <f t="shared" si="5"/>
        <v>3610</v>
      </c>
      <c r="AQ41" s="5">
        <f t="shared" si="5"/>
        <v>3524</v>
      </c>
      <c r="AR41" s="5">
        <f t="shared" si="5"/>
        <v>3609</v>
      </c>
      <c r="AS41" s="5"/>
    </row>
    <row r="42" spans="1:45" outlineLevel="1" x14ac:dyDescent="0.25"/>
    <row r="43" spans="1:45" outlineLevel="1" x14ac:dyDescent="0.25"/>
    <row r="44" spans="1:45" outlineLevel="1" x14ac:dyDescent="0.25"/>
    <row r="45" spans="1:45" outlineLevel="1" x14ac:dyDescent="0.25"/>
    <row r="46" spans="1:45" outlineLevel="1" x14ac:dyDescent="0.25"/>
    <row r="47" spans="1:45" outlineLevel="1" x14ac:dyDescent="0.25"/>
    <row r="49" spans="1:45" outlineLevel="1" x14ac:dyDescent="0.25">
      <c r="A49" s="9" t="s">
        <v>13</v>
      </c>
      <c r="C49" s="6">
        <v>0</v>
      </c>
      <c r="D49" s="6">
        <v>1</v>
      </c>
      <c r="E49" s="6">
        <v>2</v>
      </c>
      <c r="F49" s="6">
        <v>3</v>
      </c>
      <c r="G49" s="6">
        <v>4</v>
      </c>
      <c r="H49" s="6">
        <v>5</v>
      </c>
      <c r="I49" s="6">
        <v>6</v>
      </c>
      <c r="J49" s="6">
        <v>7</v>
      </c>
      <c r="K49" s="6">
        <v>8</v>
      </c>
      <c r="L49" s="6">
        <v>9</v>
      </c>
      <c r="M49" s="6">
        <v>10</v>
      </c>
      <c r="N49" s="6">
        <v>11</v>
      </c>
      <c r="O49" s="6">
        <v>12</v>
      </c>
      <c r="P49" s="6">
        <v>13</v>
      </c>
      <c r="Q49" s="6">
        <v>14</v>
      </c>
      <c r="R49" s="6">
        <v>15</v>
      </c>
      <c r="S49" s="6">
        <v>16</v>
      </c>
      <c r="T49" s="6">
        <v>17</v>
      </c>
      <c r="U49" s="6">
        <v>18</v>
      </c>
      <c r="V49" s="6">
        <v>19</v>
      </c>
      <c r="W49" s="6">
        <v>20</v>
      </c>
      <c r="X49" s="6">
        <v>21</v>
      </c>
      <c r="Y49" s="6">
        <v>22</v>
      </c>
      <c r="Z49" s="6">
        <v>23</v>
      </c>
      <c r="AA49" s="6">
        <v>24</v>
      </c>
      <c r="AB49" s="6">
        <v>25</v>
      </c>
      <c r="AC49" s="6">
        <v>26</v>
      </c>
      <c r="AD49" s="6">
        <v>27</v>
      </c>
      <c r="AE49" s="6">
        <v>28</v>
      </c>
      <c r="AF49" s="6">
        <v>29</v>
      </c>
      <c r="AG49" s="6">
        <v>30</v>
      </c>
      <c r="AH49" s="6">
        <v>31</v>
      </c>
      <c r="AI49" s="6">
        <v>32</v>
      </c>
      <c r="AJ49" s="6">
        <v>33</v>
      </c>
      <c r="AK49" s="6">
        <v>34</v>
      </c>
      <c r="AL49" s="6">
        <v>35</v>
      </c>
      <c r="AM49" s="6">
        <v>36</v>
      </c>
      <c r="AN49" s="6">
        <v>37</v>
      </c>
      <c r="AO49" s="6">
        <v>38</v>
      </c>
      <c r="AP49" s="6">
        <v>39</v>
      </c>
      <c r="AQ49" s="6">
        <v>40</v>
      </c>
      <c r="AR49" s="6">
        <v>41</v>
      </c>
      <c r="AS49" s="6">
        <v>42</v>
      </c>
    </row>
    <row r="50" spans="1:45" outlineLevel="1" x14ac:dyDescent="0.25"/>
    <row r="51" spans="1:45" outlineLevel="1" x14ac:dyDescent="0.25">
      <c r="A51" s="1" t="s">
        <v>3</v>
      </c>
      <c r="B51" t="s">
        <v>0</v>
      </c>
      <c r="C51" s="5">
        <v>0</v>
      </c>
      <c r="D51" s="5">
        <v>1</v>
      </c>
      <c r="E51" s="5">
        <v>1</v>
      </c>
      <c r="F51" s="5">
        <v>1</v>
      </c>
      <c r="G51" s="5">
        <v>2</v>
      </c>
      <c r="H51" s="5">
        <v>2</v>
      </c>
      <c r="I51" s="5">
        <v>2</v>
      </c>
      <c r="J51" s="5">
        <v>2</v>
      </c>
      <c r="K51" s="5">
        <v>3</v>
      </c>
      <c r="L51" s="5">
        <v>6</v>
      </c>
      <c r="M51" s="5">
        <v>10</v>
      </c>
      <c r="N51" s="5">
        <v>13</v>
      </c>
      <c r="O51" s="5">
        <v>16</v>
      </c>
      <c r="P51" s="5">
        <v>16</v>
      </c>
      <c r="Q51" s="5">
        <v>19</v>
      </c>
      <c r="R51" s="5">
        <v>29</v>
      </c>
      <c r="S51" s="5">
        <v>41</v>
      </c>
      <c r="T51" s="5">
        <v>55</v>
      </c>
      <c r="U51" s="5">
        <v>63</v>
      </c>
      <c r="V51" s="5">
        <v>134</v>
      </c>
      <c r="W51" s="5">
        <v>150</v>
      </c>
      <c r="X51" s="5">
        <v>161</v>
      </c>
      <c r="Y51" s="5">
        <v>234</v>
      </c>
      <c r="Z51" s="5">
        <v>276</v>
      </c>
      <c r="AA51" s="5">
        <v>381</v>
      </c>
      <c r="AB51" s="5">
        <v>438</v>
      </c>
      <c r="AC51" s="5">
        <v>603</v>
      </c>
      <c r="AD51" s="5">
        <v>709</v>
      </c>
      <c r="AE51" s="5">
        <v>764</v>
      </c>
      <c r="AF51" s="5">
        <v>799</v>
      </c>
      <c r="AG51" s="5">
        <v>979</v>
      </c>
      <c r="AH51" s="5">
        <v>1140</v>
      </c>
      <c r="AI51" s="5">
        <v>1289</v>
      </c>
      <c r="AJ51" s="5">
        <v>1304</v>
      </c>
      <c r="AK51" s="5">
        <v>1355</v>
      </c>
      <c r="AL51" s="5">
        <v>2138</v>
      </c>
      <c r="AM51" s="5">
        <v>2719</v>
      </c>
      <c r="AN51" s="5">
        <v>3183</v>
      </c>
      <c r="AO51" s="5">
        <v>3652</v>
      </c>
      <c r="AP51" s="5">
        <v>3966</v>
      </c>
      <c r="AQ51" s="5">
        <v>4014</v>
      </c>
      <c r="AR51" s="5">
        <v>4185</v>
      </c>
      <c r="AS51" s="5">
        <v>4934</v>
      </c>
    </row>
    <row r="52" spans="1:45" ht="45" customHeight="1" outlineLevel="1" x14ac:dyDescent="0.25">
      <c r="D52" s="7" t="s">
        <v>9</v>
      </c>
      <c r="E52" s="4"/>
      <c r="F52" s="7"/>
      <c r="G52" s="7" t="s">
        <v>10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45" outlineLevel="1" x14ac:dyDescent="0.25">
      <c r="A53" t="s">
        <v>5</v>
      </c>
      <c r="B53" t="s">
        <v>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3">
        <f>Q37</f>
        <v>0</v>
      </c>
      <c r="R53" s="23">
        <f t="shared" ref="R53:AR53" si="6">R37</f>
        <v>0</v>
      </c>
      <c r="S53" s="23">
        <f t="shared" si="6"/>
        <v>0</v>
      </c>
      <c r="T53" s="23">
        <f t="shared" si="6"/>
        <v>0</v>
      </c>
      <c r="U53" s="23">
        <f t="shared" si="6"/>
        <v>1</v>
      </c>
      <c r="V53" s="23">
        <f t="shared" si="6"/>
        <v>1</v>
      </c>
      <c r="W53" s="23">
        <f t="shared" si="6"/>
        <v>1</v>
      </c>
      <c r="X53" s="23">
        <f t="shared" si="6"/>
        <v>0</v>
      </c>
      <c r="Y53" s="23">
        <f t="shared" si="6"/>
        <v>-2</v>
      </c>
      <c r="Z53" s="23">
        <f t="shared" si="6"/>
        <v>0</v>
      </c>
      <c r="AA53" s="23">
        <f t="shared" si="6"/>
        <v>-1</v>
      </c>
      <c r="AB53" s="23">
        <f t="shared" si="6"/>
        <v>-5</v>
      </c>
      <c r="AC53" s="23">
        <f t="shared" si="6"/>
        <v>-10</v>
      </c>
      <c r="AD53" s="23">
        <f t="shared" si="6"/>
        <v>-18</v>
      </c>
      <c r="AE53" s="23">
        <f t="shared" si="6"/>
        <v>-25</v>
      </c>
      <c r="AF53" s="23">
        <f t="shared" si="6"/>
        <v>-25</v>
      </c>
      <c r="AG53" s="23">
        <f t="shared" si="6"/>
        <v>-25</v>
      </c>
      <c r="AH53" s="23">
        <f t="shared" si="6"/>
        <v>-24</v>
      </c>
      <c r="AI53" s="23">
        <f t="shared" si="6"/>
        <v>-33</v>
      </c>
      <c r="AJ53" s="23">
        <f t="shared" si="6"/>
        <v>10</v>
      </c>
      <c r="AK53" s="23">
        <f t="shared" si="6"/>
        <v>8</v>
      </c>
      <c r="AL53" s="23">
        <f t="shared" si="6"/>
        <v>-6</v>
      </c>
      <c r="AM53" s="23">
        <f t="shared" si="6"/>
        <v>25</v>
      </c>
      <c r="AN53" s="23">
        <f t="shared" si="6"/>
        <v>36</v>
      </c>
      <c r="AO53" s="23">
        <f t="shared" si="6"/>
        <v>91</v>
      </c>
      <c r="AP53" s="23">
        <f t="shared" si="6"/>
        <v>96</v>
      </c>
      <c r="AQ53" s="23">
        <f t="shared" si="6"/>
        <v>215</v>
      </c>
      <c r="AR53" s="23">
        <f t="shared" si="6"/>
        <v>272</v>
      </c>
      <c r="AS53" s="5">
        <f>INT(0.81*AE51+0.14*Q51+0.05*C51)-AS55</f>
        <v>250</v>
      </c>
    </row>
    <row r="54" spans="1:45" ht="45" customHeight="1" outlineLevel="1" x14ac:dyDescent="0.25">
      <c r="Y54" s="7" t="s">
        <v>9</v>
      </c>
    </row>
    <row r="55" spans="1:45" outlineLevel="1" x14ac:dyDescent="0.25">
      <c r="A55" s="1" t="s">
        <v>4</v>
      </c>
      <c r="B55" t="s">
        <v>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1</v>
      </c>
      <c r="Y55" s="5">
        <v>4</v>
      </c>
      <c r="Z55" s="5">
        <v>4</v>
      </c>
      <c r="AA55" s="5">
        <v>9</v>
      </c>
      <c r="AB55" s="5">
        <v>15</v>
      </c>
      <c r="AC55" s="5">
        <v>22</v>
      </c>
      <c r="AD55" s="5">
        <v>30</v>
      </c>
      <c r="AE55" s="5">
        <v>40</v>
      </c>
      <c r="AF55" s="5">
        <v>48</v>
      </c>
      <c r="AG55" s="5">
        <v>58</v>
      </c>
      <c r="AH55" s="5">
        <v>68</v>
      </c>
      <c r="AI55" s="5">
        <v>84</v>
      </c>
      <c r="AJ55" s="5">
        <v>98</v>
      </c>
      <c r="AK55" s="5">
        <v>113</v>
      </c>
      <c r="AL55" s="5">
        <v>136</v>
      </c>
      <c r="AM55" s="5">
        <v>164</v>
      </c>
      <c r="AN55" s="5">
        <v>188</v>
      </c>
      <c r="AO55" s="5">
        <v>219</v>
      </c>
      <c r="AP55" s="5">
        <v>260</v>
      </c>
      <c r="AQ55" s="5">
        <v>275</v>
      </c>
      <c r="AR55" s="5">
        <v>304</v>
      </c>
      <c r="AS55" s="5">
        <v>371</v>
      </c>
    </row>
    <row r="56" spans="1:45" outlineLevel="1" x14ac:dyDescent="0.25">
      <c r="X56" s="4" t="s">
        <v>10</v>
      </c>
    </row>
    <row r="57" spans="1:45" outlineLevel="1" x14ac:dyDescent="0.25">
      <c r="A57" s="1" t="s">
        <v>7</v>
      </c>
      <c r="B57" t="s">
        <v>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3">
        <f t="shared" ref="Q57:AR57" si="7">Q51-Q53-Q55</f>
        <v>19</v>
      </c>
      <c r="R57" s="23">
        <f t="shared" si="7"/>
        <v>29</v>
      </c>
      <c r="S57" s="23">
        <f t="shared" si="7"/>
        <v>41</v>
      </c>
      <c r="T57" s="23">
        <f t="shared" si="7"/>
        <v>55</v>
      </c>
      <c r="U57" s="23">
        <f t="shared" si="7"/>
        <v>62</v>
      </c>
      <c r="V57" s="23">
        <f t="shared" si="7"/>
        <v>133</v>
      </c>
      <c r="W57" s="23">
        <f t="shared" si="7"/>
        <v>149</v>
      </c>
      <c r="X57" s="23">
        <f t="shared" si="7"/>
        <v>160</v>
      </c>
      <c r="Y57" s="23">
        <f t="shared" si="7"/>
        <v>232</v>
      </c>
      <c r="Z57" s="23">
        <f t="shared" si="7"/>
        <v>272</v>
      </c>
      <c r="AA57" s="23">
        <f t="shared" si="7"/>
        <v>373</v>
      </c>
      <c r="AB57" s="23">
        <f t="shared" si="7"/>
        <v>428</v>
      </c>
      <c r="AC57" s="23">
        <f t="shared" si="7"/>
        <v>591</v>
      </c>
      <c r="AD57" s="23">
        <f t="shared" si="7"/>
        <v>697</v>
      </c>
      <c r="AE57" s="23">
        <f t="shared" si="7"/>
        <v>749</v>
      </c>
      <c r="AF57" s="23">
        <f t="shared" si="7"/>
        <v>776</v>
      </c>
      <c r="AG57" s="23">
        <f t="shared" si="7"/>
        <v>946</v>
      </c>
      <c r="AH57" s="23">
        <f t="shared" si="7"/>
        <v>1096</v>
      </c>
      <c r="AI57" s="23">
        <f t="shared" si="7"/>
        <v>1238</v>
      </c>
      <c r="AJ57" s="23">
        <f t="shared" si="7"/>
        <v>1196</v>
      </c>
      <c r="AK57" s="23">
        <f t="shared" si="7"/>
        <v>1234</v>
      </c>
      <c r="AL57" s="23">
        <f t="shared" si="7"/>
        <v>2008</v>
      </c>
      <c r="AM57" s="23">
        <f t="shared" si="7"/>
        <v>2530</v>
      </c>
      <c r="AN57" s="23">
        <f t="shared" si="7"/>
        <v>2959</v>
      </c>
      <c r="AO57" s="23">
        <f t="shared" si="7"/>
        <v>3342</v>
      </c>
      <c r="AP57" s="23">
        <f t="shared" si="7"/>
        <v>3610</v>
      </c>
      <c r="AQ57" s="23">
        <f t="shared" si="7"/>
        <v>3524</v>
      </c>
      <c r="AR57" s="23">
        <f t="shared" si="7"/>
        <v>3609</v>
      </c>
      <c r="AS57" s="5">
        <f>AS51-AS53-AS55</f>
        <v>4313</v>
      </c>
    </row>
    <row r="58" spans="1:45" outlineLevel="1" x14ac:dyDescent="0.25"/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A294-8C77-4EEE-B755-C328CC67DB9C}">
  <dimension ref="A8:AU33"/>
  <sheetViews>
    <sheetView showGridLines="0" zoomScaleNormal="100" workbookViewId="0">
      <selection activeCell="F23" sqref="F23"/>
    </sheetView>
  </sheetViews>
  <sheetFormatPr defaultRowHeight="15" x14ac:dyDescent="0.25"/>
  <cols>
    <col min="1" max="1" width="41.28515625" bestFit="1" customWidth="1"/>
    <col min="2" max="2" width="5.5703125" bestFit="1" customWidth="1"/>
  </cols>
  <sheetData>
    <row r="8" spans="1:47" x14ac:dyDescent="0.25">
      <c r="C8" s="6">
        <v>0</v>
      </c>
      <c r="D8" s="6">
        <v>1</v>
      </c>
      <c r="E8" s="6">
        <v>2</v>
      </c>
      <c r="F8" s="6">
        <v>3</v>
      </c>
      <c r="G8" s="6">
        <v>4</v>
      </c>
      <c r="H8" s="6">
        <v>5</v>
      </c>
      <c r="I8" s="6">
        <v>6</v>
      </c>
      <c r="J8" s="6">
        <v>7</v>
      </c>
      <c r="K8" s="6">
        <v>8</v>
      </c>
      <c r="L8" s="6">
        <v>9</v>
      </c>
      <c r="M8" s="6">
        <v>10</v>
      </c>
      <c r="N8" s="6">
        <v>11</v>
      </c>
      <c r="O8" s="6">
        <v>12</v>
      </c>
      <c r="P8" s="6">
        <v>13</v>
      </c>
      <c r="Q8" s="6">
        <v>14</v>
      </c>
      <c r="R8" s="6">
        <v>15</v>
      </c>
      <c r="S8" s="6">
        <v>16</v>
      </c>
      <c r="T8" s="6">
        <v>17</v>
      </c>
      <c r="U8" s="6">
        <v>18</v>
      </c>
      <c r="V8" s="6">
        <v>19</v>
      </c>
      <c r="W8" s="6">
        <v>20</v>
      </c>
      <c r="X8" s="6">
        <v>21</v>
      </c>
      <c r="Y8" s="6">
        <v>22</v>
      </c>
      <c r="Z8" s="6">
        <v>23</v>
      </c>
      <c r="AA8" s="6">
        <v>24</v>
      </c>
      <c r="AB8" s="6">
        <v>25</v>
      </c>
      <c r="AC8" s="6">
        <v>26</v>
      </c>
      <c r="AD8" s="6">
        <v>27</v>
      </c>
      <c r="AE8" s="6">
        <v>28</v>
      </c>
      <c r="AF8" s="6">
        <v>29</v>
      </c>
      <c r="AG8" s="6">
        <v>30</v>
      </c>
      <c r="AH8" s="6">
        <v>31</v>
      </c>
      <c r="AI8" s="6">
        <v>32</v>
      </c>
      <c r="AJ8" s="6">
        <v>33</v>
      </c>
      <c r="AK8" s="6">
        <v>34</v>
      </c>
      <c r="AL8" s="6">
        <v>35</v>
      </c>
      <c r="AM8" s="6">
        <v>36</v>
      </c>
      <c r="AN8" s="6">
        <v>37</v>
      </c>
      <c r="AO8" s="6">
        <v>38</v>
      </c>
      <c r="AP8" s="6">
        <v>39</v>
      </c>
      <c r="AQ8" s="6">
        <v>40</v>
      </c>
      <c r="AR8" s="6">
        <v>41</v>
      </c>
      <c r="AS8" s="6">
        <v>42</v>
      </c>
    </row>
    <row r="10" spans="1:47" x14ac:dyDescent="0.25">
      <c r="A10" s="1" t="s">
        <v>3</v>
      </c>
      <c r="B10" t="s">
        <v>0</v>
      </c>
      <c r="C10" s="5">
        <v>0</v>
      </c>
      <c r="D10" s="5">
        <v>1</v>
      </c>
      <c r="E10" s="5">
        <v>1</v>
      </c>
      <c r="F10" s="5">
        <v>1</v>
      </c>
      <c r="G10" s="5">
        <v>2</v>
      </c>
      <c r="H10" s="5">
        <v>2</v>
      </c>
      <c r="I10" s="5">
        <v>2</v>
      </c>
      <c r="J10" s="5">
        <v>2</v>
      </c>
      <c r="K10" s="5">
        <v>3</v>
      </c>
      <c r="L10" s="5">
        <v>6</v>
      </c>
      <c r="M10" s="5">
        <v>10</v>
      </c>
      <c r="N10" s="5">
        <v>13</v>
      </c>
      <c r="O10" s="5">
        <v>16</v>
      </c>
      <c r="P10" s="5">
        <v>16</v>
      </c>
      <c r="Q10" s="5">
        <v>19</v>
      </c>
      <c r="R10" s="5">
        <v>29</v>
      </c>
      <c r="S10" s="5">
        <v>41</v>
      </c>
      <c r="T10" s="5">
        <v>55</v>
      </c>
      <c r="U10" s="5">
        <v>63</v>
      </c>
      <c r="V10" s="5">
        <v>134</v>
      </c>
      <c r="W10" s="5">
        <v>150</v>
      </c>
      <c r="X10" s="5">
        <v>161</v>
      </c>
      <c r="Y10" s="5">
        <v>234</v>
      </c>
      <c r="Z10" s="5">
        <v>276</v>
      </c>
      <c r="AA10" s="5">
        <v>381</v>
      </c>
      <c r="AB10" s="5">
        <v>438</v>
      </c>
      <c r="AC10" s="5">
        <v>603</v>
      </c>
      <c r="AD10" s="5">
        <v>709</v>
      </c>
      <c r="AE10" s="5">
        <v>764</v>
      </c>
      <c r="AF10" s="5">
        <v>799</v>
      </c>
      <c r="AG10" s="5">
        <v>979</v>
      </c>
      <c r="AH10" s="5">
        <v>1140</v>
      </c>
      <c r="AI10" s="5">
        <v>1289</v>
      </c>
      <c r="AJ10" s="5">
        <v>1304</v>
      </c>
      <c r="AK10" s="5">
        <v>1355</v>
      </c>
      <c r="AL10" s="5">
        <v>2138</v>
      </c>
      <c r="AM10" s="5">
        <v>2719</v>
      </c>
      <c r="AN10" s="5">
        <v>3183</v>
      </c>
      <c r="AO10" s="5">
        <v>3652</v>
      </c>
      <c r="AP10" s="5">
        <v>3966</v>
      </c>
      <c r="AQ10" s="5">
        <v>4014</v>
      </c>
      <c r="AR10" s="5">
        <v>4185</v>
      </c>
      <c r="AS10" s="5">
        <v>4934</v>
      </c>
    </row>
    <row r="11" spans="1:47" ht="45" customHeight="1" x14ac:dyDescent="0.25">
      <c r="D11" s="7" t="s">
        <v>9</v>
      </c>
      <c r="E11" s="4"/>
      <c r="F11" s="7"/>
      <c r="G11" s="7" t="s">
        <v>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47" x14ac:dyDescent="0.25">
      <c r="A12" s="13" t="s">
        <v>26</v>
      </c>
      <c r="B12" s="11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1</v>
      </c>
      <c r="S12" s="5">
        <v>0</v>
      </c>
      <c r="T12" s="5">
        <v>0</v>
      </c>
      <c r="U12" s="5">
        <v>1</v>
      </c>
      <c r="V12" s="5">
        <v>0</v>
      </c>
      <c r="W12" s="5">
        <v>0</v>
      </c>
      <c r="X12" s="5">
        <v>0</v>
      </c>
      <c r="Y12" s="5">
        <v>0</v>
      </c>
      <c r="Z12" s="5">
        <v>4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9</v>
      </c>
      <c r="AG12" s="5">
        <v>0</v>
      </c>
      <c r="AH12" s="5">
        <v>0</v>
      </c>
      <c r="AI12" s="5">
        <v>18</v>
      </c>
      <c r="AJ12" s="5">
        <v>16</v>
      </c>
      <c r="AK12" s="5">
        <v>0</v>
      </c>
      <c r="AL12" s="5">
        <v>16</v>
      </c>
      <c r="AM12" s="5">
        <v>33</v>
      </c>
      <c r="AN12" s="5">
        <v>37</v>
      </c>
      <c r="AO12" s="5">
        <v>42</v>
      </c>
      <c r="AP12" s="5">
        <v>63</v>
      </c>
      <c r="AQ12" s="5">
        <v>91</v>
      </c>
      <c r="AR12" s="5">
        <v>46</v>
      </c>
      <c r="AS12" s="5">
        <f>INT(0.81*AE10+0.14*Q10+0.05*C10)-AS16</f>
        <v>250</v>
      </c>
    </row>
    <row r="13" spans="1:47" ht="5.0999999999999996" customHeight="1" x14ac:dyDescent="0.25">
      <c r="A13" s="8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</row>
    <row r="14" spans="1:47" x14ac:dyDescent="0.25">
      <c r="A14" s="1" t="s">
        <v>25</v>
      </c>
      <c r="B14" t="s">
        <v>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1</v>
      </c>
      <c r="S14" s="5">
        <v>1</v>
      </c>
      <c r="T14" s="5">
        <v>1</v>
      </c>
      <c r="U14" s="5">
        <v>2</v>
      </c>
      <c r="V14" s="5">
        <v>2</v>
      </c>
      <c r="W14" s="5">
        <v>2</v>
      </c>
      <c r="X14" s="5">
        <v>2</v>
      </c>
      <c r="Y14" s="5">
        <v>2</v>
      </c>
      <c r="Z14" s="5">
        <v>6</v>
      </c>
      <c r="AA14" s="5">
        <v>6</v>
      </c>
      <c r="AB14" s="5">
        <v>6</v>
      </c>
      <c r="AC14" s="5">
        <v>6</v>
      </c>
      <c r="AD14" s="5">
        <v>6</v>
      </c>
      <c r="AE14" s="5">
        <v>6</v>
      </c>
      <c r="AF14" s="5">
        <v>15</v>
      </c>
      <c r="AG14" s="5">
        <v>15</v>
      </c>
      <c r="AH14" s="5">
        <v>15</v>
      </c>
      <c r="AI14" s="5">
        <v>33</v>
      </c>
      <c r="AJ14" s="5">
        <v>49</v>
      </c>
      <c r="AK14" s="5">
        <v>49</v>
      </c>
      <c r="AL14" s="5">
        <v>65</v>
      </c>
      <c r="AM14" s="5">
        <v>98</v>
      </c>
      <c r="AN14" s="5">
        <v>135</v>
      </c>
      <c r="AO14" s="5">
        <v>177</v>
      </c>
      <c r="AP14" s="5">
        <v>240</v>
      </c>
      <c r="AQ14" s="5">
        <v>331</v>
      </c>
      <c r="AR14" s="5">
        <v>377</v>
      </c>
      <c r="AS14" s="5">
        <v>377</v>
      </c>
    </row>
    <row r="15" spans="1:47" ht="45" customHeight="1" x14ac:dyDescent="0.25">
      <c r="Y15" s="7"/>
    </row>
    <row r="16" spans="1:47" x14ac:dyDescent="0.25">
      <c r="A16" s="1" t="s">
        <v>4</v>
      </c>
      <c r="B16" t="s">
        <v>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1</v>
      </c>
      <c r="Y16" s="5">
        <v>4</v>
      </c>
      <c r="Z16" s="5">
        <v>4</v>
      </c>
      <c r="AA16" s="5">
        <v>9</v>
      </c>
      <c r="AB16" s="5">
        <v>15</v>
      </c>
      <c r="AC16" s="5">
        <v>22</v>
      </c>
      <c r="AD16" s="5">
        <v>30</v>
      </c>
      <c r="AE16" s="5">
        <v>40</v>
      </c>
      <c r="AF16" s="5">
        <v>48</v>
      </c>
      <c r="AG16" s="5">
        <v>58</v>
      </c>
      <c r="AH16" s="5">
        <v>68</v>
      </c>
      <c r="AI16" s="5">
        <v>84</v>
      </c>
      <c r="AJ16" s="5">
        <v>98</v>
      </c>
      <c r="AK16" s="5">
        <v>113</v>
      </c>
      <c r="AL16" s="5">
        <v>136</v>
      </c>
      <c r="AM16" s="5">
        <v>164</v>
      </c>
      <c r="AN16" s="5">
        <v>188</v>
      </c>
      <c r="AO16" s="5">
        <v>219</v>
      </c>
      <c r="AP16" s="5">
        <v>260</v>
      </c>
      <c r="AQ16" s="5">
        <v>275</v>
      </c>
      <c r="AR16" s="5">
        <v>304</v>
      </c>
      <c r="AS16" s="5">
        <v>371</v>
      </c>
    </row>
    <row r="17" spans="1:45" x14ac:dyDescent="0.25">
      <c r="X17" s="4" t="s">
        <v>10</v>
      </c>
    </row>
    <row r="18" spans="1:45" x14ac:dyDescent="0.25">
      <c r="A18" s="1" t="s">
        <v>7</v>
      </c>
      <c r="B18" t="s">
        <v>6</v>
      </c>
      <c r="C18" s="5">
        <f>C10-C14-C16</f>
        <v>0</v>
      </c>
      <c r="D18" s="5">
        <f t="shared" ref="D18:AS18" si="0">D10-D14-D16</f>
        <v>1</v>
      </c>
      <c r="E18" s="5">
        <f t="shared" si="0"/>
        <v>1</v>
      </c>
      <c r="F18" s="5">
        <f t="shared" si="0"/>
        <v>1</v>
      </c>
      <c r="G18" s="5">
        <f t="shared" si="0"/>
        <v>2</v>
      </c>
      <c r="H18" s="5">
        <f t="shared" si="0"/>
        <v>2</v>
      </c>
      <c r="I18" s="5">
        <f t="shared" si="0"/>
        <v>2</v>
      </c>
      <c r="J18" s="5">
        <f t="shared" si="0"/>
        <v>2</v>
      </c>
      <c r="K18" s="5">
        <f t="shared" si="0"/>
        <v>3</v>
      </c>
      <c r="L18" s="5">
        <f t="shared" si="0"/>
        <v>6</v>
      </c>
      <c r="M18" s="5">
        <f t="shared" si="0"/>
        <v>10</v>
      </c>
      <c r="N18" s="5">
        <f t="shared" si="0"/>
        <v>13</v>
      </c>
      <c r="O18" s="5">
        <f t="shared" si="0"/>
        <v>16</v>
      </c>
      <c r="P18" s="5">
        <f t="shared" si="0"/>
        <v>16</v>
      </c>
      <c r="Q18" s="5">
        <f t="shared" si="0"/>
        <v>19</v>
      </c>
      <c r="R18" s="5">
        <f t="shared" si="0"/>
        <v>28</v>
      </c>
      <c r="S18" s="5">
        <f t="shared" si="0"/>
        <v>40</v>
      </c>
      <c r="T18" s="5">
        <f t="shared" si="0"/>
        <v>54</v>
      </c>
      <c r="U18" s="5">
        <f t="shared" si="0"/>
        <v>61</v>
      </c>
      <c r="V18" s="5">
        <f t="shared" si="0"/>
        <v>132</v>
      </c>
      <c r="W18" s="5">
        <f t="shared" si="0"/>
        <v>148</v>
      </c>
      <c r="X18" s="5">
        <f t="shared" si="0"/>
        <v>158</v>
      </c>
      <c r="Y18" s="5">
        <f t="shared" si="0"/>
        <v>228</v>
      </c>
      <c r="Z18" s="5">
        <f t="shared" si="0"/>
        <v>266</v>
      </c>
      <c r="AA18" s="5">
        <f t="shared" si="0"/>
        <v>366</v>
      </c>
      <c r="AB18" s="5">
        <f t="shared" si="0"/>
        <v>417</v>
      </c>
      <c r="AC18" s="5">
        <f t="shared" si="0"/>
        <v>575</v>
      </c>
      <c r="AD18" s="5">
        <f t="shared" si="0"/>
        <v>673</v>
      </c>
      <c r="AE18" s="5">
        <f t="shared" si="0"/>
        <v>718</v>
      </c>
      <c r="AF18" s="5">
        <f t="shared" si="0"/>
        <v>736</v>
      </c>
      <c r="AG18" s="5">
        <f t="shared" si="0"/>
        <v>906</v>
      </c>
      <c r="AH18" s="5">
        <f t="shared" si="0"/>
        <v>1057</v>
      </c>
      <c r="AI18" s="5">
        <f t="shared" si="0"/>
        <v>1172</v>
      </c>
      <c r="AJ18" s="5">
        <f t="shared" si="0"/>
        <v>1157</v>
      </c>
      <c r="AK18" s="5">
        <f t="shared" si="0"/>
        <v>1193</v>
      </c>
      <c r="AL18" s="5">
        <f t="shared" si="0"/>
        <v>1937</v>
      </c>
      <c r="AM18" s="5">
        <f t="shared" si="0"/>
        <v>2457</v>
      </c>
      <c r="AN18" s="5">
        <f t="shared" si="0"/>
        <v>2860</v>
      </c>
      <c r="AO18" s="5">
        <f t="shared" si="0"/>
        <v>3256</v>
      </c>
      <c r="AP18" s="5">
        <f t="shared" si="0"/>
        <v>3466</v>
      </c>
      <c r="AQ18" s="5">
        <f t="shared" si="0"/>
        <v>3408</v>
      </c>
      <c r="AR18" s="5">
        <f t="shared" si="0"/>
        <v>3504</v>
      </c>
      <c r="AS18" s="5">
        <f t="shared" si="0"/>
        <v>4186</v>
      </c>
    </row>
    <row r="27" spans="1:45" x14ac:dyDescent="0.25">
      <c r="B27" s="25" t="s">
        <v>27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</row>
    <row r="28" spans="1:45" x14ac:dyDescent="0.25">
      <c r="B28" t="s">
        <v>20</v>
      </c>
      <c r="C28">
        <v>42</v>
      </c>
    </row>
    <row r="29" spans="1:45" x14ac:dyDescent="0.25">
      <c r="B29" t="s">
        <v>22</v>
      </c>
      <c r="C29">
        <v>0.1</v>
      </c>
    </row>
    <row r="31" spans="1:45" x14ac:dyDescent="0.25">
      <c r="B31" t="s">
        <v>21</v>
      </c>
      <c r="C31">
        <f>C29*C28</f>
        <v>4.2</v>
      </c>
      <c r="E31" s="14">
        <f ca="1">INT(ROUND(_xlfn.NORM.INV(RAND(), $C28,$C31),0))</f>
        <v>39</v>
      </c>
      <c r="F31" s="14">
        <f t="shared" ref="F31:AG31" ca="1" si="1">INT(ROUND(_xlfn.NORM.INV(RAND(), $C28,$C31),0))</f>
        <v>42</v>
      </c>
      <c r="G31" s="14">
        <f t="shared" ca="1" si="1"/>
        <v>42</v>
      </c>
      <c r="H31" s="14">
        <f t="shared" ca="1" si="1"/>
        <v>38</v>
      </c>
      <c r="I31" s="14">
        <f t="shared" ca="1" si="1"/>
        <v>37</v>
      </c>
      <c r="J31" s="14">
        <f t="shared" ca="1" si="1"/>
        <v>36</v>
      </c>
      <c r="K31" s="14">
        <f t="shared" ca="1" si="1"/>
        <v>53</v>
      </c>
      <c r="L31" s="14">
        <f t="shared" ca="1" si="1"/>
        <v>34</v>
      </c>
      <c r="M31" s="14">
        <f t="shared" ca="1" si="1"/>
        <v>46</v>
      </c>
      <c r="N31" s="14">
        <f t="shared" ca="1" si="1"/>
        <v>47</v>
      </c>
      <c r="O31" s="14">
        <f t="shared" ca="1" si="1"/>
        <v>42</v>
      </c>
      <c r="P31" s="14">
        <f t="shared" ca="1" si="1"/>
        <v>46</v>
      </c>
      <c r="Q31" s="14">
        <f t="shared" ca="1" si="1"/>
        <v>42</v>
      </c>
      <c r="R31" s="14">
        <f t="shared" ca="1" si="1"/>
        <v>43</v>
      </c>
      <c r="S31" s="14">
        <f t="shared" ca="1" si="1"/>
        <v>46</v>
      </c>
      <c r="T31" s="14">
        <f t="shared" ca="1" si="1"/>
        <v>43</v>
      </c>
      <c r="U31" s="14">
        <f t="shared" ca="1" si="1"/>
        <v>47</v>
      </c>
      <c r="V31" s="14">
        <f t="shared" ca="1" si="1"/>
        <v>36</v>
      </c>
      <c r="W31" s="14">
        <f t="shared" ca="1" si="1"/>
        <v>37</v>
      </c>
      <c r="X31" s="14">
        <f t="shared" ca="1" si="1"/>
        <v>42</v>
      </c>
      <c r="Y31" s="14">
        <f t="shared" ca="1" si="1"/>
        <v>40</v>
      </c>
      <c r="Z31" s="14">
        <f t="shared" ca="1" si="1"/>
        <v>46</v>
      </c>
      <c r="AA31" s="14">
        <f t="shared" ca="1" si="1"/>
        <v>45</v>
      </c>
      <c r="AB31" s="14">
        <f t="shared" ca="1" si="1"/>
        <v>38</v>
      </c>
      <c r="AC31" s="14">
        <f t="shared" ca="1" si="1"/>
        <v>38</v>
      </c>
      <c r="AD31" s="14">
        <f t="shared" ca="1" si="1"/>
        <v>39</v>
      </c>
      <c r="AE31" s="14">
        <f t="shared" ca="1" si="1"/>
        <v>48</v>
      </c>
      <c r="AF31" s="14">
        <f t="shared" ca="1" si="1"/>
        <v>38</v>
      </c>
      <c r="AG31" s="14">
        <f t="shared" ca="1" si="1"/>
        <v>44</v>
      </c>
      <c r="AH31" s="14">
        <f ca="1">INT(ROUND(_xlfn.NORM.INV(RAND(), $C28,$C31),0))</f>
        <v>44</v>
      </c>
    </row>
    <row r="32" spans="1:45" x14ac:dyDescent="0.25">
      <c r="E32" s="2" t="s">
        <v>23</v>
      </c>
      <c r="F32" s="2">
        <f ca="1">MIN(E31:AH31)</f>
        <v>34</v>
      </c>
    </row>
    <row r="33" spans="5:6" x14ac:dyDescent="0.25">
      <c r="E33" s="2" t="s">
        <v>24</v>
      </c>
      <c r="F33" s="15">
        <f ca="1">MAX(E31:AH31)</f>
        <v>53</v>
      </c>
    </row>
  </sheetData>
  <mergeCells count="1">
    <mergeCell ref="B27:AH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0B2A8-3D74-4185-A0A2-5AAD8496F6C6}">
  <dimension ref="A1:C8"/>
  <sheetViews>
    <sheetView workbookViewId="0">
      <selection activeCell="B12" sqref="B12"/>
    </sheetView>
  </sheetViews>
  <sheetFormatPr defaultRowHeight="15" x14ac:dyDescent="0.25"/>
  <cols>
    <col min="1" max="1" width="62.42578125" bestFit="1" customWidth="1"/>
    <col min="2" max="2" width="125.7109375" bestFit="1" customWidth="1"/>
    <col min="3" max="3" width="120" customWidth="1"/>
  </cols>
  <sheetData>
    <row r="1" spans="1:3" x14ac:dyDescent="0.25">
      <c r="A1" t="s">
        <v>14</v>
      </c>
      <c r="B1" t="s">
        <v>18</v>
      </c>
      <c r="C1" t="s">
        <v>90</v>
      </c>
    </row>
    <row r="2" spans="1:3" ht="30" x14ac:dyDescent="0.25">
      <c r="A2" s="17" t="s">
        <v>89</v>
      </c>
      <c r="B2" s="18" t="s">
        <v>15</v>
      </c>
      <c r="C2" s="16" t="s">
        <v>33</v>
      </c>
    </row>
    <row r="3" spans="1:3" ht="75" x14ac:dyDescent="0.25">
      <c r="A3" s="17" t="s">
        <v>16</v>
      </c>
      <c r="B3" s="18" t="s">
        <v>17</v>
      </c>
      <c r="C3" s="16" t="s">
        <v>34</v>
      </c>
    </row>
    <row r="4" spans="1:3" x14ac:dyDescent="0.25">
      <c r="A4" s="17" t="s">
        <v>32</v>
      </c>
      <c r="B4" s="18" t="s">
        <v>31</v>
      </c>
      <c r="C4" s="16"/>
    </row>
    <row r="5" spans="1:3" x14ac:dyDescent="0.25">
      <c r="A5" s="17" t="s">
        <v>88</v>
      </c>
      <c r="B5" s="18" t="s">
        <v>29</v>
      </c>
      <c r="C5" s="16"/>
    </row>
    <row r="6" spans="1:3" x14ac:dyDescent="0.25">
      <c r="A6" s="17" t="s">
        <v>30</v>
      </c>
      <c r="B6" s="18" t="s">
        <v>28</v>
      </c>
      <c r="C6" s="16"/>
    </row>
    <row r="7" spans="1:3" x14ac:dyDescent="0.25">
      <c r="A7" s="17" t="s">
        <v>82</v>
      </c>
      <c r="B7" s="10" t="s">
        <v>81</v>
      </c>
    </row>
    <row r="8" spans="1:3" x14ac:dyDescent="0.25">
      <c r="A8" s="17" t="s">
        <v>86</v>
      </c>
      <c r="B8" s="10" t="s">
        <v>87</v>
      </c>
    </row>
  </sheetData>
  <hyperlinks>
    <hyperlink ref="B2" r:id="rId1" xr:uid="{F180FA8D-6669-4C5C-8CD4-B0C6032DF6F8}"/>
    <hyperlink ref="B3" r:id="rId2" xr:uid="{5A22CB93-10C6-47A3-8A28-EA02F8A75203}"/>
    <hyperlink ref="B6" r:id="rId3" xr:uid="{265A9393-5963-44D0-ABE9-FD02F754A7C0}"/>
    <hyperlink ref="B5" r:id="rId4" xr:uid="{686789FA-7D85-4FD5-8CD9-403D9EB86CFF}"/>
    <hyperlink ref="B4" r:id="rId5" xr:uid="{8D8884B6-885B-4E38-BF72-2EDB8910415A}"/>
    <hyperlink ref="B8" r:id="rId6" xr:uid="{236C61C3-E49B-4049-801B-48A2FC1F670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8 b d f b 8 1 - b 8 3 1 - 4 b 8 8 - a f 8 1 - 8 d 3 e 1 3 5 b 1 c d e "   x m l n s = " h t t p : / / s c h e m a s . m i c r o s o f t . c o m / D a t a M a s h u p " > A A A A A A s D A A B Q S w M E F A A C A A g A 3 F 6 + U g 0 E B N G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B C I T E z 0 D G 3 2 Y m I 1 v Z h 5 C 3 g j o X p A s k q C N c 2 l O S W l R q l 1 q n m 5 o s I 0 + j G u j D / W C H Q B Q S w M E F A A C A A g A 3 F 6 +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x e v l I o i k e 4 D g A A A B E A A A A T A B w A R m 9 y b X V s Y X M v U 2 V j d G l v b j E u b S C i G A A o o B Q A A A A A A A A A A A A A A A A A A A A A A A A A A A A r T k 0 u y c z P U w i G 0 I b W A F B L A Q I t A B Q A A g A I A N x e v l I N B A T R p A A A A P Y A A A A S A A A A A A A A A A A A A A A A A A A A A A B D b 2 5 m a W c v U G F j a 2 F n Z S 5 4 b W x Q S w E C L Q A U A A I A C A D c X r 5 S U 3 I 4 L J s A A A D h A A A A E w A A A A A A A A A A A A A A A A D w A A A A W 0 N v b n R l b n R f V H l w Z X N d L n h t b F B L A Q I t A B Q A A g A I A N x e v l I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S F r m 8 h P 6 E C L u / t q 7 d z k m A A A A A A C A A A A A A A Q Z g A A A A E A A C A A A A C r 9 F k X N u Q f q Z 7 Z q i U r p N 7 i i m V I 2 o b o o W I 0 M j / I s A L H n Q A A A A A O g A A A A A I A A C A A A A C 2 H v g w t C G L X q 2 K T q T / r o l v i g a F E s 1 K y 9 k o w u X Q x u r b Q V A A A A B Z z n L R 2 d R i 1 c K c X B m k j Z 5 1 O Q K 3 j J b q m R l n z g E a d w g c S Z 8 o + 4 + U r 7 t c 9 E N B H U H o b 7 x U m u u R n f E p 0 P 0 F s z W S u U H E G 7 J g o f x Q w n Y I t 5 5 K S C G o Y 0 A A A A B V T x M l G N o Q 0 j p H X H 9 e D / p V 8 u e + t T o N g x o + a s 4 + n G E N Y a A + / m Y g W / t t V t S h 2 c i V 2 W x l 3 q 7 q T e X A 6 6 u W P O z t t / z z < / D a t a M a s h u p > 
</file>

<file path=customXml/itemProps1.xml><?xml version="1.0" encoding="utf-8"?>
<ds:datastoreItem xmlns:ds="http://schemas.openxmlformats.org/officeDocument/2006/customXml" ds:itemID="{BF25B727-1DF7-47F9-95B1-1304D88C5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SIRD model</vt:lpstr>
      <vt:lpstr>VISER Method 1A</vt:lpstr>
      <vt:lpstr>VISER Method 1B</vt:lpstr>
      <vt:lpstr>Peddireddy et al.</vt:lpstr>
      <vt:lpstr>Individual-based model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 Lima</cp:lastModifiedBy>
  <dcterms:created xsi:type="dcterms:W3CDTF">2021-05-25T10:54:02Z</dcterms:created>
  <dcterms:modified xsi:type="dcterms:W3CDTF">2021-06-11T20:46:34Z</dcterms:modified>
</cp:coreProperties>
</file>